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ตารางวิกฤติทางการเงิน 2566\"/>
    </mc:Choice>
  </mc:AlternateContent>
  <xr:revisionPtr revIDLastSave="0" documentId="13_ncr:1_{0A19F2D3-0CD4-44A6-8819-57B2544A25CF}" xr6:coauthVersionLast="47" xr6:coauthVersionMax="47" xr10:uidLastSave="{00000000-0000-0000-0000-000000000000}"/>
  <bookViews>
    <workbookView xWindow="-120" yWindow="-120" windowWidth="29040" windowHeight="15840" tabRatio="768" activeTab="3" xr2:uid="{00000000-000D-0000-FFFF-FFFF00000000}"/>
  </bookViews>
  <sheets>
    <sheet name="ต.ค.65" sheetId="20" r:id="rId1"/>
    <sheet name="พ.ย.65" sheetId="22" r:id="rId2"/>
    <sheet name="ธ.ค.65" sheetId="23" r:id="rId3"/>
    <sheet name="ม.ค.66" sheetId="24" r:id="rId4"/>
    <sheet name="ก.พ.66" sheetId="25" r:id="rId5"/>
    <sheet name="มี.ค.66" sheetId="26" r:id="rId6"/>
    <sheet name="เม.ย.66" sheetId="27" r:id="rId7"/>
    <sheet name="พ.ค.66" sheetId="28" r:id="rId8"/>
    <sheet name="มิ.ย.66" sheetId="29" r:id="rId9"/>
    <sheet name="ก.ค.66" sheetId="30" r:id="rId10"/>
    <sheet name="ส.ค.66" sheetId="31" r:id="rId11"/>
    <sheet name="ก.ย.66 " sheetId="32" r:id="rId12"/>
    <sheet name="Sheet2" sheetId="3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J5" i="24"/>
  <c r="N5" i="24" s="1"/>
  <c r="K5" i="24"/>
  <c r="L5" i="24"/>
  <c r="M5" i="24"/>
  <c r="O5" i="24"/>
  <c r="G6" i="24"/>
  <c r="J6" i="24"/>
  <c r="K6" i="24"/>
  <c r="L6" i="24"/>
  <c r="M6" i="24"/>
  <c r="O6" i="24"/>
  <c r="G7" i="24"/>
  <c r="J7" i="24"/>
  <c r="K7" i="24"/>
  <c r="L7" i="24"/>
  <c r="M7" i="24"/>
  <c r="N7" i="24"/>
  <c r="O7" i="24"/>
  <c r="N7" i="20"/>
  <c r="G5" i="20"/>
  <c r="N5" i="20" s="1"/>
  <c r="J5" i="20"/>
  <c r="K5" i="20"/>
  <c r="L5" i="20"/>
  <c r="M5" i="20"/>
  <c r="G6" i="20"/>
  <c r="J6" i="20"/>
  <c r="K6" i="20"/>
  <c r="L6" i="20"/>
  <c r="M6" i="20"/>
  <c r="G7" i="20"/>
  <c r="J7" i="20"/>
  <c r="K7" i="20"/>
  <c r="L7" i="20" s="1"/>
  <c r="M7" i="20"/>
  <c r="N6" i="24" l="1"/>
  <c r="N6" i="20"/>
  <c r="G5" i="32"/>
  <c r="J5" i="32"/>
  <c r="K5" i="32"/>
  <c r="L5" i="32"/>
  <c r="M5" i="32"/>
  <c r="G6" i="32"/>
  <c r="J6" i="32"/>
  <c r="K6" i="32"/>
  <c r="L6" i="32"/>
  <c r="M6" i="32"/>
  <c r="G7" i="32"/>
  <c r="J7" i="32"/>
  <c r="K7" i="32"/>
  <c r="L7" i="32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N11" i="31"/>
  <c r="O11" i="32" s="1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l="1"/>
  <c r="O5" i="23" s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<sst xmlns="http://schemas.openxmlformats.org/spreadsheetml/2006/main" count="844" uniqueCount="116">
  <si>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</si>
  <si>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</si>
  <si>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</si>
  <si>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</si>
  <si>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</si>
  <si>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</si>
  <si>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</si>
  <si>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</si>
  <si>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</si>
  <si>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</si>
  <si>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</si>
  <si>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</si>
  <si>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</si>
  <si>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</si>
  <si>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</si>
  <si>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</si>
  <si>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</si>
  <si>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</si>
  <si>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</si>
  <si>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</si>
  <si>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</si>
  <si>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</si>
  <si>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</si>
  <si>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</si>
  <si>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</si>
  <si>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</si>
  <si>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</si>
  <si>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</si>
  <si>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</si>
  <si>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</si>
  <si>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</si>
  <si>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</si>
  <si>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</si>
  <si>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</si>
  <si>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</si>
  <si>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</si>
  <si>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</si>
  <si>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</si>
  <si>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</si>
  <si>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</si>
  <si>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</si>
  <si>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</si>
  <si>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</si>
  <si>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</si>
  <si>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</si>
  <si>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</si>
  <si>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</si>
  <si>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</si>
  <si>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</si>
  <si>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</si>
  <si>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</si>
  <si>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</si>
  <si>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</si>
  <si>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</si>
  <si>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</si>
  <si>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</si>
  <si>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</si>
  <si>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ธ.ค.64</t>
  </si>
  <si>
    <t>Risk Scoring เดือน พ.ย.64</t>
  </si>
  <si>
    <t>Risk Scoring ก.ย.65</t>
  </si>
  <si>
    <t>Risk Scoring เดือน ส.ค.65</t>
  </si>
  <si>
    <t>เงินบำรุงคงเหลือหักหนี้แล้ว</t>
  </si>
  <si>
    <t>ผลการประเมินภาวะวิกฤติ เดือน ตุลาคม 2565</t>
  </si>
  <si>
    <t>Risk Scoring ต.ค.65</t>
  </si>
  <si>
    <t>Risk Scoring เดือน ก.ย.65</t>
  </si>
  <si>
    <t>ผลการประเมินภาวะวิกฤติ เดือน พฤศจิกายน 2565</t>
  </si>
  <si>
    <t>Risk Scoring พ.ย.65</t>
  </si>
  <si>
    <t>Risk Scoring เดือน ต.ค.65</t>
  </si>
  <si>
    <t>ผลการประเมินภาวะวิกฤติ เดือน ธันวาคม  2565</t>
  </si>
  <si>
    <t>ผลการประเมินภาวะวิกฤติ เดือน มกราคม ปีงบประมาณ 2566</t>
  </si>
  <si>
    <t>Risk Scoring ม.ค.66</t>
  </si>
  <si>
    <t>Risk Scoring เดือน ธ.ค.65</t>
  </si>
  <si>
    <t>ผลการประเมินภาวะวิกฤติ เดือน กุมภาพันธ์ ปีงบประมาณ 2566</t>
  </si>
  <si>
    <t>Risk Scoring ก.พ.66</t>
  </si>
  <si>
    <t>Risk Scoring เดือน ม.ค.66</t>
  </si>
  <si>
    <t>ผลการประเมินภาวะวิกฤติ เดือน มีนาคม ปีงบประมาณ 2566</t>
  </si>
  <si>
    <t>ผลการประเมินภาวะวิกฤติ เดือน พฤษภาคม ปีงบประมาณ 2566</t>
  </si>
  <si>
    <t>Risk Scoring มี.ค.66</t>
  </si>
  <si>
    <t>Risk Scoring เดือน ก.พ.66</t>
  </si>
  <si>
    <t>Risk Scoring เม.ย.66</t>
  </si>
  <si>
    <t>Risk Scoring เดือน มี.ค.66</t>
  </si>
  <si>
    <t>Risk Scoring พ.ค.66</t>
  </si>
  <si>
    <t>Risk Scoring เดือน เม.ย.66</t>
  </si>
  <si>
    <t>ผลการประเมินภาวะวิกฤติ เดือน มิถุนายน ปีงบประมาณ 2566</t>
  </si>
  <si>
    <t>Risk Scoring มิ.ย.66</t>
  </si>
  <si>
    <t>Risk Scoring เดือน พ.ค.66</t>
  </si>
  <si>
    <t>ผลการประเมินภาวะวิกฤติ เดือน กรกฏาคม ปีงบประมาณ 2566</t>
  </si>
  <si>
    <t>Risk Scoring ก.ค.66</t>
  </si>
  <si>
    <t>Risk Scoring เดือน มิ.ย.66</t>
  </si>
  <si>
    <t>ผลการประเมินภาวะวิกฤติ เดือน สิงหาคม ปีงบประมาณ 2566</t>
  </si>
  <si>
    <t>Risk Scoring ส.ค.66</t>
  </si>
  <si>
    <t>Risk Scoring เดือน ก.ค.66</t>
  </si>
  <si>
    <t xml:space="preserve">เงินบำรุงคงเหลือหักหนี้แล้ว </t>
  </si>
  <si>
    <t>ผลการประเมินภาวะวิกฤติ เดือน กันยายน ปีงบประมาณ 2566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</si>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</sst>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 readingOrder="1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7" fillId="0" borderId="8" xfId="0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 wrapText="1" readingOrder="1"/>
    </xf>
    <xf numFmtId="188" fontId="28" fillId="2" borderId="8" xfId="0" applyNumberFormat="1" applyFont="1" applyFill="1" applyBorder="1" applyAlignment="1">
      <alignment horizontal="center" vertical="center" wrapText="1" readingOrder="1"/>
    </xf>
    <xf numFmtId="3" fontId="29" fillId="0" borderId="8" xfId="0" applyNumberFormat="1" applyFont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9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7" fillId="0" borderId="8" xfId="0" applyNumberFormat="1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 readingOrder="1"/>
    </xf>
    <xf numFmtId="3" fontId="8" fillId="0" borderId="18" xfId="0" applyNumberFormat="1" applyFont="1" applyBorder="1" applyAlignment="1">
      <alignment horizontal="center" vertical="center" wrapText="1" readingOrder="1"/>
    </xf>
    <xf numFmtId="3" fontId="8" fillId="0" borderId="19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6" fillId="0" borderId="8" xfId="1" applyNumberFormat="1" applyFont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192" fontId="9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3" fontId="12" fillId="13" borderId="8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 readingOrder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4" fontId="10" fillId="0" borderId="8" xfId="0" applyNumberFormat="1" applyFont="1" applyFill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271462</xdr:colOff>
      <xdr:row>9</xdr:row>
      <xdr:rowOff>142875</xdr:rowOff>
    </xdr:from>
    <xdr:to>
      <xdr:col>20</xdr:col>
      <xdr:colOff>666750</xdr:colOff>
      <xdr:row>21</xdr:row>
      <xdr:rowOff>9525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6" sqref="I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62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1" t="s">
        <v>53</v>
      </c>
      <c r="P1" s="38">
        <v>44886</v>
      </c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63</v>
      </c>
      <c r="O2" s="107" t="s">
        <v>64</v>
      </c>
      <c r="P2" s="107" t="s">
        <v>56</v>
      </c>
      <c r="Q2" s="101" t="s">
        <v>61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07"/>
      <c r="P3" s="107"/>
      <c r="Q3" s="101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07"/>
      <c r="P4" s="107"/>
      <c r="Q4" s="101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8">
        <v>2.68</v>
      </c>
      <c r="E5" s="48">
        <v>2.44</v>
      </c>
      <c r="F5" s="48">
        <v>1.32</v>
      </c>
      <c r="G5" s="44">
        <f t="shared" ref="G5:G20" si="0">(IF(D5&lt;1.5,1,0))+(IF(E5&lt;1,1,0))+(IF(F5&lt;0.8,1,0))</f>
        <v>0</v>
      </c>
      <c r="H5" s="72">
        <v>394880875.94</v>
      </c>
      <c r="I5" s="47">
        <v>29408854.370000001</v>
      </c>
      <c r="J5" s="44">
        <f t="shared" ref="J5:J20" si="1">IF(I5&lt;0,1,0)+IF(H5&lt;0,1,0)</f>
        <v>0</v>
      </c>
      <c r="K5" s="46">
        <f t="shared" ref="K5:K20" si="2">SUM(I5/1)</f>
        <v>29408854.370000001</v>
      </c>
      <c r="L5" s="42">
        <f t="shared" ref="L5:L20" si="3">+H5/K5</f>
        <v>13.427278430227405</v>
      </c>
      <c r="M5" s="44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3">
        <f t="shared" ref="N5:N20" si="5">SUM(G5+J5+M5)</f>
        <v>0</v>
      </c>
      <c r="O5" s="43">
        <v>0</v>
      </c>
      <c r="P5" s="57">
        <v>36696497.740000002</v>
      </c>
      <c r="Q5" s="47">
        <v>76101189.170000002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8">
        <v>2.08</v>
      </c>
      <c r="E6" s="48">
        <v>1.99</v>
      </c>
      <c r="F6" s="48">
        <v>1.1599999999999999</v>
      </c>
      <c r="G6" s="44">
        <f t="shared" si="0"/>
        <v>0</v>
      </c>
      <c r="H6" s="47">
        <v>143206204.16</v>
      </c>
      <c r="I6" s="47">
        <v>2116390.8199999998</v>
      </c>
      <c r="J6" s="44">
        <f t="shared" si="1"/>
        <v>0</v>
      </c>
      <c r="K6" s="46">
        <f>SUM(I6/1)</f>
        <v>2116390.8199999998</v>
      </c>
      <c r="L6" s="42">
        <f t="shared" si="3"/>
        <v>67.665292632482689</v>
      </c>
      <c r="M6" s="44">
        <f t="shared" si="4"/>
        <v>0</v>
      </c>
      <c r="N6" s="43">
        <f t="shared" si="5"/>
        <v>0</v>
      </c>
      <c r="O6" s="43">
        <v>0</v>
      </c>
      <c r="P6" s="57">
        <v>7180242.8099999996</v>
      </c>
      <c r="Q6" s="47">
        <v>20987292.780000001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8">
        <v>3.93</v>
      </c>
      <c r="E7" s="48">
        <v>3.71</v>
      </c>
      <c r="F7" s="48">
        <v>2.89</v>
      </c>
      <c r="G7" s="44">
        <f t="shared" si="0"/>
        <v>0</v>
      </c>
      <c r="H7" s="47">
        <v>75101814.209999993</v>
      </c>
      <c r="I7" s="52">
        <v>-487961.53</v>
      </c>
      <c r="J7" s="39">
        <f t="shared" si="1"/>
        <v>1</v>
      </c>
      <c r="K7" s="49">
        <f t="shared" si="2"/>
        <v>-487961.53</v>
      </c>
      <c r="L7" s="42">
        <f t="shared" si="3"/>
        <v>-153.90929323875181</v>
      </c>
      <c r="M7" s="44">
        <f t="shared" si="4"/>
        <v>0</v>
      </c>
      <c r="N7" s="43">
        <f>SUM(G7+J7+M7)</f>
        <v>1</v>
      </c>
      <c r="O7" s="43">
        <v>0</v>
      </c>
      <c r="P7" s="52">
        <v>-198571.15</v>
      </c>
      <c r="Q7" s="47">
        <v>48498226.840000004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8">
        <v>18.55</v>
      </c>
      <c r="E8" s="48">
        <v>18.25</v>
      </c>
      <c r="F8" s="48">
        <v>16.5</v>
      </c>
      <c r="G8" s="44">
        <f t="shared" si="0"/>
        <v>0</v>
      </c>
      <c r="H8" s="47">
        <v>151345512.21000001</v>
      </c>
      <c r="I8" s="52">
        <v>-794590.62</v>
      </c>
      <c r="J8" s="39">
        <f t="shared" si="1"/>
        <v>1</v>
      </c>
      <c r="K8" s="49">
        <f t="shared" si="2"/>
        <v>-794590.62</v>
      </c>
      <c r="L8" s="42">
        <f t="shared" si="3"/>
        <v>-190.46979463462583</v>
      </c>
      <c r="M8" s="44">
        <f t="shared" si="4"/>
        <v>0</v>
      </c>
      <c r="N8" s="43">
        <f t="shared" si="5"/>
        <v>1</v>
      </c>
      <c r="O8" s="43">
        <v>0</v>
      </c>
      <c r="P8" s="52">
        <v>-138203.57999999999</v>
      </c>
      <c r="Q8" s="47">
        <v>133638508.97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8">
        <v>6.06</v>
      </c>
      <c r="E9" s="48">
        <v>5.67</v>
      </c>
      <c r="F9" s="48">
        <v>4.4000000000000004</v>
      </c>
      <c r="G9" s="44">
        <f t="shared" si="0"/>
        <v>0</v>
      </c>
      <c r="H9" s="47">
        <v>57811709.740000002</v>
      </c>
      <c r="I9" s="88">
        <v>-6483386.0999999996</v>
      </c>
      <c r="J9" s="39">
        <f t="shared" si="1"/>
        <v>1</v>
      </c>
      <c r="K9" s="49">
        <f t="shared" si="2"/>
        <v>-6483386.0999999996</v>
      </c>
      <c r="L9" s="42">
        <f t="shared" si="3"/>
        <v>-8.9169006516517673</v>
      </c>
      <c r="M9" s="44">
        <f t="shared" si="4"/>
        <v>0</v>
      </c>
      <c r="N9" s="43">
        <f t="shared" si="5"/>
        <v>1</v>
      </c>
      <c r="O9" s="43">
        <v>0</v>
      </c>
      <c r="P9" s="52">
        <v>-5842500.9900000002</v>
      </c>
      <c r="Q9" s="47">
        <v>38862071.829999998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8">
        <v>2.11</v>
      </c>
      <c r="E10" s="48">
        <v>1.96</v>
      </c>
      <c r="F10" s="48">
        <v>1.31</v>
      </c>
      <c r="G10" s="44">
        <f t="shared" si="0"/>
        <v>0</v>
      </c>
      <c r="H10" s="47">
        <v>18594863.300000001</v>
      </c>
      <c r="I10" s="52">
        <v>-1340784.58</v>
      </c>
      <c r="J10" s="39">
        <f t="shared" si="1"/>
        <v>1</v>
      </c>
      <c r="K10" s="49">
        <f t="shared" si="2"/>
        <v>-1340784.58</v>
      </c>
      <c r="L10" s="42">
        <f t="shared" si="3"/>
        <v>-13.868643462471802</v>
      </c>
      <c r="M10" s="44">
        <f t="shared" si="4"/>
        <v>0</v>
      </c>
      <c r="N10" s="43">
        <f t="shared" si="5"/>
        <v>1</v>
      </c>
      <c r="O10" s="43">
        <v>0</v>
      </c>
      <c r="P10" s="52">
        <v>-1020997.77</v>
      </c>
      <c r="Q10" s="47">
        <v>5112740.71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8">
        <v>9.84</v>
      </c>
      <c r="E11" s="48">
        <v>9.4700000000000006</v>
      </c>
      <c r="F11" s="48">
        <v>8.7899999999999991</v>
      </c>
      <c r="G11" s="44">
        <f t="shared" si="0"/>
        <v>0</v>
      </c>
      <c r="H11" s="47">
        <v>253721343.36000001</v>
      </c>
      <c r="I11" s="52">
        <v>-12974634.970000001</v>
      </c>
      <c r="J11" s="39">
        <f t="shared" si="1"/>
        <v>1</v>
      </c>
      <c r="K11" s="49">
        <f t="shared" si="2"/>
        <v>-12974634.970000001</v>
      </c>
      <c r="L11" s="42">
        <f t="shared" si="3"/>
        <v>-19.555181625275427</v>
      </c>
      <c r="M11" s="44">
        <f t="shared" si="4"/>
        <v>0</v>
      </c>
      <c r="N11" s="43">
        <f t="shared" si="5"/>
        <v>1</v>
      </c>
      <c r="O11" s="43">
        <v>0</v>
      </c>
      <c r="P11" s="52">
        <v>-4986240.4000000004</v>
      </c>
      <c r="Q11" s="47">
        <v>221434725.44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8">
        <v>3.09</v>
      </c>
      <c r="E12" s="48">
        <v>2.8</v>
      </c>
      <c r="F12" s="48">
        <v>2.08</v>
      </c>
      <c r="G12" s="44">
        <f t="shared" si="0"/>
        <v>0</v>
      </c>
      <c r="H12" s="47">
        <v>37519182.350000001</v>
      </c>
      <c r="I12" s="52">
        <v>-479473.2</v>
      </c>
      <c r="J12" s="39">
        <f t="shared" si="1"/>
        <v>1</v>
      </c>
      <c r="K12" s="49">
        <f t="shared" si="2"/>
        <v>-479473.2</v>
      </c>
      <c r="L12" s="42">
        <f t="shared" si="3"/>
        <v>-78.250843529940781</v>
      </c>
      <c r="M12" s="44">
        <f t="shared" si="4"/>
        <v>0</v>
      </c>
      <c r="N12" s="43">
        <f t="shared" si="5"/>
        <v>1</v>
      </c>
      <c r="O12" s="43">
        <v>0</v>
      </c>
      <c r="P12" s="52">
        <v>-189385.75</v>
      </c>
      <c r="Q12" s="47">
        <v>18655803.98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8">
        <v>12.12</v>
      </c>
      <c r="E13" s="48">
        <v>11.78</v>
      </c>
      <c r="F13" s="48">
        <v>9.43</v>
      </c>
      <c r="G13" s="44">
        <f t="shared" si="0"/>
        <v>0</v>
      </c>
      <c r="H13" s="47">
        <v>93168108.239999995</v>
      </c>
      <c r="I13" s="52">
        <v>-1388952.06</v>
      </c>
      <c r="J13" s="39">
        <f t="shared" si="1"/>
        <v>1</v>
      </c>
      <c r="K13" s="49">
        <f t="shared" si="2"/>
        <v>-1388952.06</v>
      </c>
      <c r="L13" s="42">
        <f t="shared" si="3"/>
        <v>-67.077987011301161</v>
      </c>
      <c r="M13" s="44">
        <f t="shared" si="4"/>
        <v>0</v>
      </c>
      <c r="N13" s="43">
        <f t="shared" si="5"/>
        <v>1</v>
      </c>
      <c r="O13" s="43">
        <v>0</v>
      </c>
      <c r="P13" s="52">
        <v>-911124.86</v>
      </c>
      <c r="Q13" s="47">
        <v>70474787.150000006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8">
        <v>5.21</v>
      </c>
      <c r="E14" s="48">
        <v>5.09</v>
      </c>
      <c r="F14" s="48">
        <v>3.97</v>
      </c>
      <c r="G14" s="44">
        <f t="shared" si="0"/>
        <v>0</v>
      </c>
      <c r="H14" s="47">
        <v>75431863.230000004</v>
      </c>
      <c r="I14" s="47">
        <v>353057.08</v>
      </c>
      <c r="J14" s="44">
        <f t="shared" si="1"/>
        <v>0</v>
      </c>
      <c r="K14" s="46">
        <f t="shared" si="2"/>
        <v>353057.08</v>
      </c>
      <c r="L14" s="42">
        <f t="shared" si="3"/>
        <v>213.65345011633812</v>
      </c>
      <c r="M14" s="44">
        <f t="shared" si="4"/>
        <v>0</v>
      </c>
      <c r="N14" s="43">
        <f t="shared" si="5"/>
        <v>0</v>
      </c>
      <c r="O14" s="43">
        <v>0</v>
      </c>
      <c r="P14" s="57">
        <v>1032681.94</v>
      </c>
      <c r="Q14" s="47">
        <v>53292055.030000001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8">
        <v>8.6999999999999993</v>
      </c>
      <c r="E15" s="48">
        <v>8.19</v>
      </c>
      <c r="F15" s="48">
        <v>6.76</v>
      </c>
      <c r="G15" s="44">
        <f t="shared" si="0"/>
        <v>0</v>
      </c>
      <c r="H15" s="47">
        <v>71204447.319999993</v>
      </c>
      <c r="I15" s="47">
        <v>1036844.89</v>
      </c>
      <c r="J15" s="44">
        <f t="shared" si="1"/>
        <v>0</v>
      </c>
      <c r="K15" s="46">
        <f t="shared" si="2"/>
        <v>1036844.89</v>
      </c>
      <c r="L15" s="42">
        <f t="shared" si="3"/>
        <v>68.674155610681552</v>
      </c>
      <c r="M15" s="44">
        <f t="shared" si="4"/>
        <v>0</v>
      </c>
      <c r="N15" s="43">
        <f t="shared" si="5"/>
        <v>0</v>
      </c>
      <c r="O15" s="43">
        <v>0</v>
      </c>
      <c r="P15" s="57">
        <v>1582230.02</v>
      </c>
      <c r="Q15" s="47">
        <v>53262466.450000003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8">
        <v>8.89</v>
      </c>
      <c r="E16" s="48">
        <v>8.48</v>
      </c>
      <c r="F16" s="48">
        <v>6.74</v>
      </c>
      <c r="G16" s="44">
        <f t="shared" si="0"/>
        <v>0</v>
      </c>
      <c r="H16" s="47">
        <v>189280203.27000001</v>
      </c>
      <c r="I16" s="72">
        <v>8228678.5999999996</v>
      </c>
      <c r="J16" s="44">
        <f t="shared" si="1"/>
        <v>0</v>
      </c>
      <c r="K16" s="46">
        <f t="shared" si="2"/>
        <v>8228678.5999999996</v>
      </c>
      <c r="L16" s="42">
        <f t="shared" si="3"/>
        <v>23.002502889102999</v>
      </c>
      <c r="M16" s="44">
        <f t="shared" si="4"/>
        <v>0</v>
      </c>
      <c r="N16" s="43">
        <f t="shared" si="5"/>
        <v>0</v>
      </c>
      <c r="O16" s="43">
        <v>0</v>
      </c>
      <c r="P16" s="57">
        <v>9609158.0600000005</v>
      </c>
      <c r="Q16" s="47">
        <v>137669208.93000001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8">
        <v>4.1100000000000003</v>
      </c>
      <c r="E17" s="48">
        <v>3.91</v>
      </c>
      <c r="F17" s="48">
        <v>3.59</v>
      </c>
      <c r="G17" s="44">
        <f t="shared" si="0"/>
        <v>0</v>
      </c>
      <c r="H17" s="47">
        <v>22902026.739999998</v>
      </c>
      <c r="I17" s="52">
        <v>-958088.86</v>
      </c>
      <c r="J17" s="39">
        <f t="shared" si="1"/>
        <v>1</v>
      </c>
      <c r="K17" s="49">
        <f t="shared" si="2"/>
        <v>-958088.86</v>
      </c>
      <c r="L17" s="42">
        <f t="shared" si="3"/>
        <v>-23.903864971355578</v>
      </c>
      <c r="M17" s="44">
        <f t="shared" si="4"/>
        <v>0</v>
      </c>
      <c r="N17" s="43">
        <f t="shared" si="5"/>
        <v>1</v>
      </c>
      <c r="O17" s="43">
        <v>0</v>
      </c>
      <c r="P17" s="52">
        <v>-700447.19</v>
      </c>
      <c r="Q17" s="47">
        <v>19087832.899999999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8">
        <v>16.809999999999999</v>
      </c>
      <c r="E18" s="48">
        <v>16.579999999999998</v>
      </c>
      <c r="F18" s="48">
        <v>14.84</v>
      </c>
      <c r="G18" s="44">
        <f t="shared" si="0"/>
        <v>0</v>
      </c>
      <c r="H18" s="72">
        <v>201660538.88</v>
      </c>
      <c r="I18" s="52">
        <v>-840191.54</v>
      </c>
      <c r="J18" s="39">
        <f t="shared" si="1"/>
        <v>1</v>
      </c>
      <c r="K18" s="49">
        <f t="shared" si="2"/>
        <v>-840191.54</v>
      </c>
      <c r="L18" s="42">
        <f t="shared" si="3"/>
        <v>-240.01734042692215</v>
      </c>
      <c r="M18" s="44">
        <f t="shared" si="4"/>
        <v>0</v>
      </c>
      <c r="N18" s="43">
        <f t="shared" si="5"/>
        <v>1</v>
      </c>
      <c r="O18" s="43">
        <v>0</v>
      </c>
      <c r="P18" s="52">
        <v>-305027.96000000002</v>
      </c>
      <c r="Q18" s="47">
        <v>176529896.22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8">
        <v>3.82</v>
      </c>
      <c r="E19" s="48">
        <v>3.46</v>
      </c>
      <c r="F19" s="48">
        <v>1.63</v>
      </c>
      <c r="G19" s="44">
        <f t="shared" si="0"/>
        <v>0</v>
      </c>
      <c r="H19" s="47">
        <v>23983068.469999999</v>
      </c>
      <c r="I19" s="52">
        <v>-2497167.1</v>
      </c>
      <c r="J19" s="39">
        <f t="shared" si="1"/>
        <v>1</v>
      </c>
      <c r="K19" s="49">
        <f t="shared" si="2"/>
        <v>-2497167.1</v>
      </c>
      <c r="L19" s="42">
        <f t="shared" si="3"/>
        <v>-9.6041103817201492</v>
      </c>
      <c r="M19" s="44">
        <f t="shared" si="4"/>
        <v>0</v>
      </c>
      <c r="N19" s="43">
        <f t="shared" si="5"/>
        <v>1</v>
      </c>
      <c r="O19" s="43">
        <v>0</v>
      </c>
      <c r="P19" s="52">
        <v>-2119758.7400000002</v>
      </c>
      <c r="Q19" s="47">
        <v>5377994.21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8">
        <v>2.86</v>
      </c>
      <c r="E20" s="48">
        <v>2.63</v>
      </c>
      <c r="F20" s="48">
        <v>1.62</v>
      </c>
      <c r="G20" s="44">
        <f t="shared" si="0"/>
        <v>0</v>
      </c>
      <c r="H20" s="47">
        <v>13819941.619999999</v>
      </c>
      <c r="I20" s="52">
        <v>-1444850.49</v>
      </c>
      <c r="J20" s="39">
        <f t="shared" si="1"/>
        <v>1</v>
      </c>
      <c r="K20" s="49">
        <f t="shared" si="2"/>
        <v>-1444850.49</v>
      </c>
      <c r="L20" s="42">
        <f t="shared" si="3"/>
        <v>-9.5649630987078798</v>
      </c>
      <c r="M20" s="44">
        <f t="shared" si="4"/>
        <v>0</v>
      </c>
      <c r="N20" s="43">
        <f t="shared" si="5"/>
        <v>1</v>
      </c>
      <c r="O20" s="43">
        <v>0</v>
      </c>
      <c r="P20" s="52">
        <v>-1064095.42</v>
      </c>
      <c r="Q20" s="47">
        <v>4602647.9800000004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86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" t="s">
        <v>53</v>
      </c>
      <c r="P1" s="54"/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87</v>
      </c>
      <c r="O2" s="114" t="s">
        <v>88</v>
      </c>
      <c r="P2" s="114" t="s">
        <v>56</v>
      </c>
      <c r="Q2" s="110" t="s">
        <v>37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4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14"/>
      <c r="P4" s="114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60" t="s">
        <v>28</v>
      </c>
      <c r="D5" s="61"/>
      <c r="E5" s="61"/>
      <c r="F5" s="61"/>
      <c r="G5" s="61">
        <f t="shared" ref="G5:G20" si="0">(IF(D5&lt;1.5,1,0))+(IF(E5&lt;1,1,0))+(IF(F5&lt;0.8,1,0))</f>
        <v>3</v>
      </c>
      <c r="H5" s="66"/>
      <c r="I5" s="66"/>
      <c r="J5" s="61">
        <f t="shared" ref="J5:J20" si="1">IF(I5&lt;0,1,0)+IF(H5&lt;0,1,0)</f>
        <v>0</v>
      </c>
      <c r="K5" s="62">
        <f>SUM(I5/10)</f>
        <v>0</v>
      </c>
      <c r="L5" s="81" t="e">
        <f>+H5/K5</f>
        <v>#DIV/0!</v>
      </c>
      <c r="M5" s="61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82">
        <f t="shared" ref="N5:N20" si="2">SUM(G5+J5+M5)</f>
        <v>3</v>
      </c>
      <c r="O5" s="82">
        <f>'มิ.ย.66'!N5</f>
        <v>3</v>
      </c>
      <c r="P5" s="66"/>
      <c r="Q5" s="65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60" t="s">
        <v>27</v>
      </c>
      <c r="D6" s="61"/>
      <c r="E6" s="61"/>
      <c r="F6" s="61"/>
      <c r="G6" s="61">
        <f t="shared" si="0"/>
        <v>3</v>
      </c>
      <c r="H6" s="66"/>
      <c r="I6" s="66"/>
      <c r="J6" s="61">
        <f>IF(I6&lt;0,1,0)+IF(H6&lt;0,1,0)</f>
        <v>0</v>
      </c>
      <c r="K6" s="62">
        <f t="shared" ref="K6:K20" si="3">SUM(I6/10)</f>
        <v>0</v>
      </c>
      <c r="L6" s="81" t="e">
        <f>+H6/K6</f>
        <v>#DIV/0!</v>
      </c>
      <c r="M6" s="61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82">
        <f>SUM(G6+J6+M6)</f>
        <v>3</v>
      </c>
      <c r="O6" s="82">
        <f>'มิ.ย.66'!N6</f>
        <v>3</v>
      </c>
      <c r="P6" s="66"/>
      <c r="Q6" s="66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60" t="s">
        <v>26</v>
      </c>
      <c r="D7" s="61"/>
      <c r="E7" s="61"/>
      <c r="F7" s="61"/>
      <c r="G7" s="61">
        <f t="shared" si="0"/>
        <v>3</v>
      </c>
      <c r="H7" s="66"/>
      <c r="I7" s="66"/>
      <c r="J7" s="61">
        <f t="shared" si="1"/>
        <v>0</v>
      </c>
      <c r="K7" s="62">
        <f t="shared" si="3"/>
        <v>0</v>
      </c>
      <c r="L7" s="81" t="e">
        <f t="shared" ref="L7:L20" si="5">+H7/K7</f>
        <v>#DIV/0!</v>
      </c>
      <c r="M7" s="61" t="b">
        <f t="shared" si="4"/>
        <v>0</v>
      </c>
      <c r="N7" s="82">
        <f t="shared" si="2"/>
        <v>3</v>
      </c>
      <c r="O7" s="82">
        <f>'มิ.ย.66'!N7</f>
        <v>3</v>
      </c>
      <c r="P7" s="66"/>
      <c r="Q7" s="6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60" t="s">
        <v>25</v>
      </c>
      <c r="D8" s="61"/>
      <c r="E8" s="61"/>
      <c r="F8" s="61"/>
      <c r="G8" s="61">
        <f t="shared" si="0"/>
        <v>3</v>
      </c>
      <c r="H8" s="66"/>
      <c r="I8" s="66"/>
      <c r="J8" s="61">
        <f t="shared" si="1"/>
        <v>0</v>
      </c>
      <c r="K8" s="62">
        <f t="shared" si="3"/>
        <v>0</v>
      </c>
      <c r="L8" s="81" t="e">
        <f t="shared" si="5"/>
        <v>#DIV/0!</v>
      </c>
      <c r="M8" s="61" t="b">
        <f t="shared" si="4"/>
        <v>0</v>
      </c>
      <c r="N8" s="82">
        <f t="shared" si="2"/>
        <v>3</v>
      </c>
      <c r="O8" s="82">
        <f>'มิ.ย.66'!N8</f>
        <v>3</v>
      </c>
      <c r="P8" s="66"/>
      <c r="Q8" s="6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60" t="s">
        <v>24</v>
      </c>
      <c r="D9" s="61"/>
      <c r="E9" s="67"/>
      <c r="F9" s="61"/>
      <c r="G9" s="61">
        <f t="shared" si="0"/>
        <v>3</v>
      </c>
      <c r="H9" s="66"/>
      <c r="I9" s="66"/>
      <c r="J9" s="61">
        <f t="shared" si="1"/>
        <v>0</v>
      </c>
      <c r="K9" s="62">
        <f t="shared" si="3"/>
        <v>0</v>
      </c>
      <c r="L9" s="81" t="e">
        <f t="shared" si="5"/>
        <v>#DIV/0!</v>
      </c>
      <c r="M9" s="61" t="b">
        <f t="shared" si="4"/>
        <v>0</v>
      </c>
      <c r="N9" s="82">
        <f t="shared" si="2"/>
        <v>3</v>
      </c>
      <c r="O9" s="82">
        <f>'มิ.ย.66'!N9</f>
        <v>3</v>
      </c>
      <c r="P9" s="66"/>
      <c r="Q9" s="6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60" t="s">
        <v>23</v>
      </c>
      <c r="D10" s="61"/>
      <c r="E10" s="61"/>
      <c r="F10" s="61"/>
      <c r="G10" s="61">
        <f t="shared" si="0"/>
        <v>3</v>
      </c>
      <c r="H10" s="66"/>
      <c r="I10" s="66"/>
      <c r="J10" s="61">
        <f t="shared" si="1"/>
        <v>0</v>
      </c>
      <c r="K10" s="62">
        <f t="shared" si="3"/>
        <v>0</v>
      </c>
      <c r="L10" s="81" t="e">
        <f t="shared" si="5"/>
        <v>#DIV/0!</v>
      </c>
      <c r="M10" s="61" t="b">
        <f t="shared" si="4"/>
        <v>0</v>
      </c>
      <c r="N10" s="82">
        <f t="shared" si="2"/>
        <v>3</v>
      </c>
      <c r="O10" s="82">
        <f>'มิ.ย.66'!N10</f>
        <v>3</v>
      </c>
      <c r="P10" s="66"/>
      <c r="Q10" s="6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60" t="s">
        <v>22</v>
      </c>
      <c r="D11" s="67"/>
      <c r="E11" s="61"/>
      <c r="F11" s="61"/>
      <c r="G11" s="61">
        <f t="shared" si="0"/>
        <v>3</v>
      </c>
      <c r="H11" s="66"/>
      <c r="I11" s="66"/>
      <c r="J11" s="61">
        <f t="shared" si="1"/>
        <v>0</v>
      </c>
      <c r="K11" s="62">
        <f t="shared" si="3"/>
        <v>0</v>
      </c>
      <c r="L11" s="81" t="e">
        <f t="shared" si="5"/>
        <v>#DIV/0!</v>
      </c>
      <c r="M11" s="61" t="b">
        <f t="shared" si="4"/>
        <v>0</v>
      </c>
      <c r="N11" s="82">
        <f t="shared" si="2"/>
        <v>3</v>
      </c>
      <c r="O11" s="82">
        <f>'มิ.ย.66'!N11</f>
        <v>3</v>
      </c>
      <c r="P11" s="66"/>
      <c r="Q11" s="6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60" t="s">
        <v>21</v>
      </c>
      <c r="D12" s="61"/>
      <c r="E12" s="61"/>
      <c r="F12" s="61"/>
      <c r="G12" s="61">
        <f t="shared" si="0"/>
        <v>3</v>
      </c>
      <c r="H12" s="66"/>
      <c r="I12" s="66"/>
      <c r="J12" s="61">
        <f t="shared" si="1"/>
        <v>0</v>
      </c>
      <c r="K12" s="62">
        <f t="shared" si="3"/>
        <v>0</v>
      </c>
      <c r="L12" s="81" t="e">
        <f t="shared" si="5"/>
        <v>#DIV/0!</v>
      </c>
      <c r="M12" s="61" t="b">
        <f t="shared" si="4"/>
        <v>0</v>
      </c>
      <c r="N12" s="82">
        <f t="shared" si="2"/>
        <v>3</v>
      </c>
      <c r="O12" s="82">
        <f>'มิ.ย.66'!N12</f>
        <v>3</v>
      </c>
      <c r="P12" s="66"/>
      <c r="Q12" s="6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60" t="s">
        <v>20</v>
      </c>
      <c r="D13" s="67"/>
      <c r="E13" s="67"/>
      <c r="F13" s="61"/>
      <c r="G13" s="61">
        <f t="shared" si="0"/>
        <v>3</v>
      </c>
      <c r="H13" s="66"/>
      <c r="I13" s="66"/>
      <c r="J13" s="61">
        <f t="shared" si="1"/>
        <v>0</v>
      </c>
      <c r="K13" s="62">
        <f t="shared" si="3"/>
        <v>0</v>
      </c>
      <c r="L13" s="81" t="e">
        <f t="shared" si="5"/>
        <v>#DIV/0!</v>
      </c>
      <c r="M13" s="61" t="b">
        <f t="shared" si="4"/>
        <v>0</v>
      </c>
      <c r="N13" s="82">
        <f t="shared" si="2"/>
        <v>3</v>
      </c>
      <c r="O13" s="82">
        <f>'มิ.ย.66'!N13</f>
        <v>3</v>
      </c>
      <c r="P13" s="66"/>
      <c r="Q13" s="6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60" t="s">
        <v>19</v>
      </c>
      <c r="D14" s="67"/>
      <c r="E14" s="67"/>
      <c r="F14" s="61"/>
      <c r="G14" s="61">
        <f t="shared" si="0"/>
        <v>3</v>
      </c>
      <c r="H14" s="66"/>
      <c r="I14" s="66"/>
      <c r="J14" s="61">
        <f t="shared" si="1"/>
        <v>0</v>
      </c>
      <c r="K14" s="62">
        <f t="shared" si="3"/>
        <v>0</v>
      </c>
      <c r="L14" s="81" t="e">
        <f t="shared" si="5"/>
        <v>#DIV/0!</v>
      </c>
      <c r="M14" s="61" t="b">
        <f t="shared" si="4"/>
        <v>0</v>
      </c>
      <c r="N14" s="82">
        <f t="shared" si="2"/>
        <v>3</v>
      </c>
      <c r="O14" s="82">
        <f>'มิ.ย.66'!N14</f>
        <v>3</v>
      </c>
      <c r="P14" s="66"/>
      <c r="Q14" s="6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60" t="s">
        <v>18</v>
      </c>
      <c r="D15" s="61"/>
      <c r="E15" s="61"/>
      <c r="F15" s="67"/>
      <c r="G15" s="61">
        <f t="shared" si="0"/>
        <v>3</v>
      </c>
      <c r="H15" s="66"/>
      <c r="I15" s="66"/>
      <c r="J15" s="61">
        <f t="shared" si="1"/>
        <v>0</v>
      </c>
      <c r="K15" s="62">
        <f t="shared" si="3"/>
        <v>0</v>
      </c>
      <c r="L15" s="81" t="e">
        <f t="shared" si="5"/>
        <v>#DIV/0!</v>
      </c>
      <c r="M15" s="61" t="b">
        <f t="shared" si="4"/>
        <v>0</v>
      </c>
      <c r="N15" s="82">
        <f t="shared" si="2"/>
        <v>3</v>
      </c>
      <c r="O15" s="82">
        <f>'มิ.ย.66'!N15</f>
        <v>3</v>
      </c>
      <c r="P15" s="66"/>
      <c r="Q15" s="6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60" t="s">
        <v>17</v>
      </c>
      <c r="D16" s="61"/>
      <c r="E16" s="61"/>
      <c r="F16" s="61"/>
      <c r="G16" s="61">
        <f t="shared" si="0"/>
        <v>3</v>
      </c>
      <c r="H16" s="66"/>
      <c r="I16" s="66"/>
      <c r="J16" s="61">
        <f t="shared" si="1"/>
        <v>0</v>
      </c>
      <c r="K16" s="62">
        <f t="shared" si="3"/>
        <v>0</v>
      </c>
      <c r="L16" s="81" t="e">
        <f t="shared" si="5"/>
        <v>#DIV/0!</v>
      </c>
      <c r="M16" s="61" t="b">
        <f t="shared" si="4"/>
        <v>0</v>
      </c>
      <c r="N16" s="82">
        <f t="shared" si="2"/>
        <v>3</v>
      </c>
      <c r="O16" s="82">
        <f>'มิ.ย.66'!N16</f>
        <v>3</v>
      </c>
      <c r="P16" s="66"/>
      <c r="Q16" s="6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60" t="s">
        <v>16</v>
      </c>
      <c r="D17" s="61"/>
      <c r="E17" s="61"/>
      <c r="F17" s="61"/>
      <c r="G17" s="61">
        <f t="shared" si="0"/>
        <v>3</v>
      </c>
      <c r="H17" s="66"/>
      <c r="I17" s="66"/>
      <c r="J17" s="61">
        <f t="shared" si="1"/>
        <v>0</v>
      </c>
      <c r="K17" s="62">
        <f t="shared" si="3"/>
        <v>0</v>
      </c>
      <c r="L17" s="81" t="e">
        <f t="shared" si="5"/>
        <v>#DIV/0!</v>
      </c>
      <c r="M17" s="61" t="b">
        <f t="shared" si="4"/>
        <v>0</v>
      </c>
      <c r="N17" s="82">
        <f t="shared" si="2"/>
        <v>3</v>
      </c>
      <c r="O17" s="82">
        <f>'มิ.ย.66'!N17</f>
        <v>3</v>
      </c>
      <c r="P17" s="66"/>
      <c r="Q17" s="6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60" t="s">
        <v>15</v>
      </c>
      <c r="D18" s="67"/>
      <c r="E18" s="61"/>
      <c r="F18" s="61"/>
      <c r="G18" s="61">
        <f t="shared" si="0"/>
        <v>3</v>
      </c>
      <c r="H18" s="66"/>
      <c r="I18" s="66"/>
      <c r="J18" s="61">
        <f t="shared" si="1"/>
        <v>0</v>
      </c>
      <c r="K18" s="62">
        <f t="shared" si="3"/>
        <v>0</v>
      </c>
      <c r="L18" s="81" t="e">
        <f t="shared" si="5"/>
        <v>#DIV/0!</v>
      </c>
      <c r="M18" s="61" t="b">
        <f t="shared" si="4"/>
        <v>0</v>
      </c>
      <c r="N18" s="82">
        <f t="shared" si="2"/>
        <v>3</v>
      </c>
      <c r="O18" s="82">
        <f>'มิ.ย.66'!N18</f>
        <v>3</v>
      </c>
      <c r="P18" s="66"/>
      <c r="Q18" s="6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60" t="s">
        <v>14</v>
      </c>
      <c r="D19" s="61"/>
      <c r="E19" s="61"/>
      <c r="F19" s="61"/>
      <c r="G19" s="61">
        <f t="shared" si="0"/>
        <v>3</v>
      </c>
      <c r="H19" s="66"/>
      <c r="I19" s="66"/>
      <c r="J19" s="61">
        <f t="shared" si="1"/>
        <v>0</v>
      </c>
      <c r="K19" s="62">
        <f t="shared" si="3"/>
        <v>0</v>
      </c>
      <c r="L19" s="81" t="e">
        <f t="shared" si="5"/>
        <v>#DIV/0!</v>
      </c>
      <c r="M19" s="61" t="b">
        <f t="shared" si="4"/>
        <v>0</v>
      </c>
      <c r="N19" s="82">
        <f t="shared" si="2"/>
        <v>3</v>
      </c>
      <c r="O19" s="82">
        <f>'มิ.ย.66'!N19</f>
        <v>3</v>
      </c>
      <c r="P19" s="66"/>
      <c r="Q19" s="6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60" t="s">
        <v>13</v>
      </c>
      <c r="D20" s="61"/>
      <c r="E20" s="61"/>
      <c r="F20" s="61"/>
      <c r="G20" s="61">
        <f t="shared" si="0"/>
        <v>3</v>
      </c>
      <c r="H20" s="66"/>
      <c r="I20" s="66"/>
      <c r="J20" s="61">
        <f t="shared" si="1"/>
        <v>0</v>
      </c>
      <c r="K20" s="62">
        <f t="shared" si="3"/>
        <v>0</v>
      </c>
      <c r="L20" s="81" t="e">
        <f t="shared" si="5"/>
        <v>#DIV/0!</v>
      </c>
      <c r="M20" s="61" t="b">
        <f t="shared" si="4"/>
        <v>0</v>
      </c>
      <c r="N20" s="82">
        <f t="shared" si="2"/>
        <v>3</v>
      </c>
      <c r="O20" s="82">
        <f>'มิ.ย.66'!N20</f>
        <v>3</v>
      </c>
      <c r="P20" s="66"/>
      <c r="Q20" s="66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89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" t="s">
        <v>53</v>
      </c>
      <c r="P1" s="54"/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126" t="s">
        <v>90</v>
      </c>
      <c r="O2" s="114" t="s">
        <v>91</v>
      </c>
      <c r="P2" s="114" t="s">
        <v>56</v>
      </c>
      <c r="Q2" s="110" t="s">
        <v>92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126"/>
      <c r="O3" s="114"/>
      <c r="P3" s="114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126"/>
      <c r="O4" s="114"/>
      <c r="P4" s="114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61"/>
      <c r="E5" s="61"/>
      <c r="F5" s="67"/>
      <c r="G5" s="61">
        <f t="shared" ref="G5:G20" si="0">(IF(D5&lt;1.5,1,0))+(IF(E5&lt;1,1,0))+(IF(F5&lt;0.8,1,0))</f>
        <v>3</v>
      </c>
      <c r="H5" s="66"/>
      <c r="I5" s="66"/>
      <c r="J5" s="61">
        <f t="shared" ref="J5:J20" si="1">IF(I5&lt;0,1,0)+IF(H5&lt;0,1,0)</f>
        <v>0</v>
      </c>
      <c r="K5" s="62">
        <f t="shared" ref="K5:K20" si="2">SUM(I5/11)</f>
        <v>0</v>
      </c>
      <c r="L5" s="63" t="e">
        <f>+H5/K5</f>
        <v>#DIV/0!</v>
      </c>
      <c r="M5" s="61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4">
        <f>SUM(G5+J5+M5)</f>
        <v>3</v>
      </c>
      <c r="O5" s="64">
        <f>'ก.ค.66'!N5</f>
        <v>3</v>
      </c>
      <c r="P5" s="66"/>
      <c r="Q5" s="65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61"/>
      <c r="E6" s="67"/>
      <c r="F6" s="61"/>
      <c r="G6" s="61">
        <f t="shared" si="0"/>
        <v>3</v>
      </c>
      <c r="H6" s="66"/>
      <c r="I6" s="66"/>
      <c r="J6" s="61">
        <f>IF(I6&lt;0,1,0)+IF(H6&lt;0,1,0)</f>
        <v>0</v>
      </c>
      <c r="K6" s="62">
        <f t="shared" si="2"/>
        <v>0</v>
      </c>
      <c r="L6" s="63" t="e">
        <f>+H6/K6</f>
        <v>#DIV/0!</v>
      </c>
      <c r="M6" s="61" t="b">
        <f t="shared" si="3"/>
        <v>0</v>
      </c>
      <c r="N6" s="64">
        <f>SUM(G6+J6+M6)</f>
        <v>3</v>
      </c>
      <c r="O6" s="64">
        <f>'ก.ค.66'!N6</f>
        <v>3</v>
      </c>
      <c r="P6" s="66"/>
      <c r="Q6" s="65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67"/>
      <c r="E7" s="61"/>
      <c r="F7" s="67"/>
      <c r="G7" s="61">
        <f t="shared" si="0"/>
        <v>3</v>
      </c>
      <c r="H7" s="66"/>
      <c r="I7" s="66"/>
      <c r="J7" s="61">
        <f t="shared" si="1"/>
        <v>0</v>
      </c>
      <c r="K7" s="62">
        <f t="shared" si="2"/>
        <v>0</v>
      </c>
      <c r="L7" s="63" t="e">
        <f t="shared" ref="L7:L20" si="4">+H7/K7</f>
        <v>#DIV/0!</v>
      </c>
      <c r="M7" s="61" t="b">
        <f t="shared" si="3"/>
        <v>0</v>
      </c>
      <c r="N7" s="64">
        <f t="shared" ref="N7:N20" si="5">SUM(G7+J7+M7)</f>
        <v>3</v>
      </c>
      <c r="O7" s="64">
        <f>'ก.ค.66'!N7</f>
        <v>3</v>
      </c>
      <c r="P7" s="66"/>
      <c r="Q7" s="6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61"/>
      <c r="E8" s="61"/>
      <c r="F8" s="67"/>
      <c r="G8" s="61">
        <f t="shared" si="0"/>
        <v>3</v>
      </c>
      <c r="H8" s="66"/>
      <c r="I8" s="66"/>
      <c r="J8" s="61">
        <f t="shared" si="1"/>
        <v>0</v>
      </c>
      <c r="K8" s="62">
        <f t="shared" si="2"/>
        <v>0</v>
      </c>
      <c r="L8" s="63" t="e">
        <f t="shared" si="4"/>
        <v>#DIV/0!</v>
      </c>
      <c r="M8" s="61" t="b">
        <f t="shared" si="3"/>
        <v>0</v>
      </c>
      <c r="N8" s="64">
        <f t="shared" si="5"/>
        <v>3</v>
      </c>
      <c r="O8" s="64">
        <f>'ก.ค.66'!N8</f>
        <v>3</v>
      </c>
      <c r="P8" s="66"/>
      <c r="Q8" s="6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61"/>
      <c r="E9" s="61"/>
      <c r="F9" s="61"/>
      <c r="G9" s="61">
        <f t="shared" si="0"/>
        <v>3</v>
      </c>
      <c r="H9" s="66"/>
      <c r="I9" s="66"/>
      <c r="J9" s="61">
        <f t="shared" si="1"/>
        <v>0</v>
      </c>
      <c r="K9" s="62">
        <f t="shared" si="2"/>
        <v>0</v>
      </c>
      <c r="L9" s="63" t="e">
        <f t="shared" si="4"/>
        <v>#DIV/0!</v>
      </c>
      <c r="M9" s="61" t="b">
        <f t="shared" si="3"/>
        <v>0</v>
      </c>
      <c r="N9" s="64">
        <f t="shared" si="5"/>
        <v>3</v>
      </c>
      <c r="O9" s="64">
        <f>'ก.ค.66'!N9</f>
        <v>3</v>
      </c>
      <c r="P9" s="66"/>
      <c r="Q9" s="6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61"/>
      <c r="E10" s="67"/>
      <c r="F10" s="61"/>
      <c r="G10" s="61">
        <f t="shared" si="0"/>
        <v>3</v>
      </c>
      <c r="H10" s="66"/>
      <c r="I10" s="66"/>
      <c r="J10" s="61">
        <f t="shared" si="1"/>
        <v>0</v>
      </c>
      <c r="K10" s="62">
        <f t="shared" si="2"/>
        <v>0</v>
      </c>
      <c r="L10" s="63" t="e">
        <f t="shared" si="4"/>
        <v>#DIV/0!</v>
      </c>
      <c r="M10" s="61" t="b">
        <f t="shared" si="3"/>
        <v>0</v>
      </c>
      <c r="N10" s="64">
        <f t="shared" si="5"/>
        <v>3</v>
      </c>
      <c r="O10" s="64">
        <f>'ก.ค.66'!N10</f>
        <v>3</v>
      </c>
      <c r="P10" s="66"/>
      <c r="Q10" s="6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61"/>
      <c r="E11" s="61"/>
      <c r="F11" s="61"/>
      <c r="G11" s="61">
        <f t="shared" si="0"/>
        <v>3</v>
      </c>
      <c r="H11" s="66"/>
      <c r="I11" s="66"/>
      <c r="J11" s="61">
        <f t="shared" si="1"/>
        <v>0</v>
      </c>
      <c r="K11" s="62">
        <f t="shared" si="2"/>
        <v>0</v>
      </c>
      <c r="L11" s="63" t="e">
        <f t="shared" si="4"/>
        <v>#DIV/0!</v>
      </c>
      <c r="M11" s="61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64">
        <f t="shared" si="5"/>
        <v>3</v>
      </c>
      <c r="O11" s="64">
        <f>'ก.ค.66'!N11</f>
        <v>3</v>
      </c>
      <c r="P11" s="66"/>
      <c r="Q11" s="6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61"/>
      <c r="E12" s="61"/>
      <c r="F12" s="61"/>
      <c r="G12" s="61">
        <f t="shared" si="0"/>
        <v>3</v>
      </c>
      <c r="H12" s="66"/>
      <c r="I12" s="66"/>
      <c r="J12" s="61">
        <f t="shared" si="1"/>
        <v>0</v>
      </c>
      <c r="K12" s="62">
        <f t="shared" si="2"/>
        <v>0</v>
      </c>
      <c r="L12" s="63" t="e">
        <f t="shared" si="4"/>
        <v>#DIV/0!</v>
      </c>
      <c r="M12" s="61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4">
        <f t="shared" si="5"/>
        <v>3</v>
      </c>
      <c r="O12" s="64">
        <f>'ก.ค.66'!N12</f>
        <v>3</v>
      </c>
      <c r="P12" s="66"/>
      <c r="Q12" s="6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61"/>
      <c r="E13" s="67"/>
      <c r="F13" s="61"/>
      <c r="G13" s="61">
        <f t="shared" si="0"/>
        <v>3</v>
      </c>
      <c r="H13" s="66"/>
      <c r="I13" s="66"/>
      <c r="J13" s="61">
        <f t="shared" si="1"/>
        <v>0</v>
      </c>
      <c r="K13" s="62">
        <f t="shared" si="2"/>
        <v>0</v>
      </c>
      <c r="L13" s="63" t="e">
        <f t="shared" si="4"/>
        <v>#DIV/0!</v>
      </c>
      <c r="M13" s="61" t="b">
        <f t="shared" si="6"/>
        <v>0</v>
      </c>
      <c r="N13" s="64">
        <f t="shared" si="5"/>
        <v>3</v>
      </c>
      <c r="O13" s="64">
        <f>'ก.ค.66'!N13</f>
        <v>3</v>
      </c>
      <c r="P13" s="66"/>
      <c r="Q13" s="6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61"/>
      <c r="E14" s="61"/>
      <c r="F14" s="61"/>
      <c r="G14" s="61">
        <f t="shared" si="0"/>
        <v>3</v>
      </c>
      <c r="H14" s="66"/>
      <c r="I14" s="66"/>
      <c r="J14" s="61">
        <f t="shared" si="1"/>
        <v>0</v>
      </c>
      <c r="K14" s="62">
        <f t="shared" si="2"/>
        <v>0</v>
      </c>
      <c r="L14" s="63" t="e">
        <f t="shared" si="4"/>
        <v>#DIV/0!</v>
      </c>
      <c r="M14" s="61" t="b">
        <f t="shared" si="6"/>
        <v>0</v>
      </c>
      <c r="N14" s="64">
        <f t="shared" si="5"/>
        <v>3</v>
      </c>
      <c r="O14" s="64">
        <f>'ก.ค.66'!N14</f>
        <v>3</v>
      </c>
      <c r="P14" s="66"/>
      <c r="Q14" s="6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61"/>
      <c r="E15" s="61"/>
      <c r="F15" s="61"/>
      <c r="G15" s="61">
        <f t="shared" si="0"/>
        <v>3</v>
      </c>
      <c r="H15" s="66"/>
      <c r="I15" s="66"/>
      <c r="J15" s="61">
        <f t="shared" si="1"/>
        <v>0</v>
      </c>
      <c r="K15" s="62">
        <f t="shared" si="2"/>
        <v>0</v>
      </c>
      <c r="L15" s="63" t="e">
        <f t="shared" si="4"/>
        <v>#DIV/0!</v>
      </c>
      <c r="M15" s="61" t="b">
        <f t="shared" si="6"/>
        <v>0</v>
      </c>
      <c r="N15" s="64">
        <f t="shared" si="5"/>
        <v>3</v>
      </c>
      <c r="O15" s="64">
        <f>'ก.ค.66'!N15</f>
        <v>3</v>
      </c>
      <c r="P15" s="66"/>
      <c r="Q15" s="6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61"/>
      <c r="E16" s="67"/>
      <c r="F16" s="61"/>
      <c r="G16" s="61">
        <f t="shared" si="0"/>
        <v>3</v>
      </c>
      <c r="H16" s="66"/>
      <c r="I16" s="66"/>
      <c r="J16" s="61">
        <f t="shared" si="1"/>
        <v>0</v>
      </c>
      <c r="K16" s="62">
        <f t="shared" si="2"/>
        <v>0</v>
      </c>
      <c r="L16" s="63" t="e">
        <f t="shared" si="4"/>
        <v>#DIV/0!</v>
      </c>
      <c r="M16" s="61" t="b">
        <f t="shared" si="6"/>
        <v>0</v>
      </c>
      <c r="N16" s="64">
        <f t="shared" si="5"/>
        <v>3</v>
      </c>
      <c r="O16" s="64">
        <f>'ก.ค.66'!N16</f>
        <v>3</v>
      </c>
      <c r="P16" s="66"/>
      <c r="Q16" s="6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61"/>
      <c r="E17" s="61"/>
      <c r="F17" s="61"/>
      <c r="G17" s="61">
        <f t="shared" si="0"/>
        <v>3</v>
      </c>
      <c r="H17" s="66"/>
      <c r="I17" s="66"/>
      <c r="J17" s="61">
        <f t="shared" si="1"/>
        <v>0</v>
      </c>
      <c r="K17" s="62">
        <f t="shared" si="2"/>
        <v>0</v>
      </c>
      <c r="L17" s="63" t="e">
        <f t="shared" si="4"/>
        <v>#DIV/0!</v>
      </c>
      <c r="M17" s="61" t="b">
        <f t="shared" si="6"/>
        <v>0</v>
      </c>
      <c r="N17" s="64">
        <f t="shared" si="5"/>
        <v>3</v>
      </c>
      <c r="O17" s="64">
        <f>'ก.ค.66'!N17</f>
        <v>3</v>
      </c>
      <c r="P17" s="66"/>
      <c r="Q17" s="6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61"/>
      <c r="E18" s="61"/>
      <c r="F18" s="67"/>
      <c r="G18" s="61">
        <f t="shared" si="0"/>
        <v>3</v>
      </c>
      <c r="H18" s="66"/>
      <c r="I18" s="66"/>
      <c r="J18" s="61">
        <f t="shared" si="1"/>
        <v>0</v>
      </c>
      <c r="K18" s="62">
        <f t="shared" si="2"/>
        <v>0</v>
      </c>
      <c r="L18" s="63" t="e">
        <f t="shared" si="4"/>
        <v>#DIV/0!</v>
      </c>
      <c r="M18" s="61" t="b">
        <f t="shared" si="6"/>
        <v>0</v>
      </c>
      <c r="N18" s="64">
        <f t="shared" si="5"/>
        <v>3</v>
      </c>
      <c r="O18" s="64">
        <f>'ก.ค.66'!N18</f>
        <v>3</v>
      </c>
      <c r="P18" s="66"/>
      <c r="Q18" s="6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61"/>
      <c r="E19" s="61"/>
      <c r="F19" s="67"/>
      <c r="G19" s="61">
        <f t="shared" si="0"/>
        <v>3</v>
      </c>
      <c r="H19" s="66"/>
      <c r="I19" s="66"/>
      <c r="J19" s="61">
        <f t="shared" si="1"/>
        <v>0</v>
      </c>
      <c r="K19" s="62">
        <f t="shared" si="2"/>
        <v>0</v>
      </c>
      <c r="L19" s="63" t="e">
        <f t="shared" si="4"/>
        <v>#DIV/0!</v>
      </c>
      <c r="M19" s="61" t="b">
        <f t="shared" si="6"/>
        <v>0</v>
      </c>
      <c r="N19" s="64">
        <f t="shared" si="5"/>
        <v>3</v>
      </c>
      <c r="O19" s="64">
        <f>'ก.ค.66'!N19</f>
        <v>3</v>
      </c>
      <c r="P19" s="66"/>
      <c r="Q19" s="6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61"/>
      <c r="E20" s="61"/>
      <c r="F20" s="67"/>
      <c r="G20" s="61">
        <f t="shared" si="0"/>
        <v>3</v>
      </c>
      <c r="H20" s="66"/>
      <c r="I20" s="68"/>
      <c r="J20" s="69">
        <f t="shared" si="1"/>
        <v>0</v>
      </c>
      <c r="K20" s="70">
        <f t="shared" si="2"/>
        <v>0</v>
      </c>
      <c r="L20" s="63" t="e">
        <f t="shared" si="4"/>
        <v>#DIV/0!</v>
      </c>
      <c r="M20" s="61" t="b">
        <f t="shared" si="6"/>
        <v>0</v>
      </c>
      <c r="N20" s="64">
        <f t="shared" si="5"/>
        <v>3</v>
      </c>
      <c r="O20" s="64">
        <f>'ก.ค.66'!N20</f>
        <v>3</v>
      </c>
      <c r="P20" s="66"/>
      <c r="Q20" s="66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93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94"/>
      <c r="O1" s="11" t="s">
        <v>53</v>
      </c>
      <c r="P1" s="54"/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128"/>
      <c r="N2" s="129" t="s">
        <v>59</v>
      </c>
      <c r="O2" s="127" t="s">
        <v>60</v>
      </c>
      <c r="P2" s="111" t="s">
        <v>56</v>
      </c>
      <c r="Q2" s="110" t="s">
        <v>37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31" t="s">
        <v>29</v>
      </c>
      <c r="N3" s="130"/>
      <c r="O3" s="127"/>
      <c r="P3" s="112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31"/>
      <c r="N4" s="130"/>
      <c r="O4" s="127"/>
      <c r="P4" s="113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8"/>
      <c r="E5" s="44"/>
      <c r="F5" s="44"/>
      <c r="G5" s="44">
        <f t="shared" ref="G5:G20" si="0">(IF(D5&lt;1.5,1,0))+(IF(E5&lt;1,1,0))+(IF(F5&lt;0.8,1,0))</f>
        <v>3</v>
      </c>
      <c r="H5" s="47"/>
      <c r="I5" s="47"/>
      <c r="J5" s="44">
        <f t="shared" ref="J5:J20" si="1">IF(I5&lt;0,1,0)+IF(H5&lt;0,1,0)</f>
        <v>0</v>
      </c>
      <c r="K5" s="46">
        <f>SUM(I5/12)</f>
        <v>0</v>
      </c>
      <c r="L5" s="71" t="e">
        <f>+H5/K5</f>
        <v>#DIV/0!</v>
      </c>
      <c r="M5" s="83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85">
        <f>SUM(G5+J5+M5)</f>
        <v>3</v>
      </c>
      <c r="O5" s="84">
        <f>'ส.ค.66'!N5</f>
        <v>3</v>
      </c>
      <c r="P5" s="57"/>
      <c r="Q5" s="52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8"/>
      <c r="E6" s="44"/>
      <c r="F6" s="48"/>
      <c r="G6" s="44">
        <f t="shared" si="0"/>
        <v>3</v>
      </c>
      <c r="H6" s="47"/>
      <c r="I6" s="47"/>
      <c r="J6" s="44">
        <f>IF(I6&lt;0,1,0)+IF(H6&lt;0,1,0)</f>
        <v>0</v>
      </c>
      <c r="K6" s="46">
        <f t="shared" ref="K6:K20" si="3">SUM(I6/12)</f>
        <v>0</v>
      </c>
      <c r="L6" s="71" t="e">
        <f>+H6/K6</f>
        <v>#DIV/0!</v>
      </c>
      <c r="M6" s="83" t="b">
        <f t="shared" si="2"/>
        <v>0</v>
      </c>
      <c r="N6" s="85">
        <f>SUM(G6+J6+M6)</f>
        <v>3</v>
      </c>
      <c r="O6" s="84">
        <f>'ส.ค.66'!N6</f>
        <v>3</v>
      </c>
      <c r="P6" s="57"/>
      <c r="Q6" s="52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4"/>
      <c r="E7" s="44"/>
      <c r="F7" s="44"/>
      <c r="G7" s="44">
        <f t="shared" si="0"/>
        <v>3</v>
      </c>
      <c r="H7" s="47"/>
      <c r="I7" s="47"/>
      <c r="J7" s="44">
        <f t="shared" si="1"/>
        <v>0</v>
      </c>
      <c r="K7" s="46">
        <f t="shared" si="3"/>
        <v>0</v>
      </c>
      <c r="L7" s="71" t="e">
        <f t="shared" ref="L7:L20" si="4">+H7/K7</f>
        <v>#DIV/0!</v>
      </c>
      <c r="M7" s="83" t="b">
        <f t="shared" si="2"/>
        <v>0</v>
      </c>
      <c r="N7" s="85">
        <f t="shared" ref="N7:N20" si="5">SUM(G7+J7+M7)</f>
        <v>3</v>
      </c>
      <c r="O7" s="84">
        <f>'ส.ค.66'!N7</f>
        <v>3</v>
      </c>
      <c r="P7" s="57"/>
      <c r="Q7" s="47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/>
      <c r="E8" s="44"/>
      <c r="F8" s="44"/>
      <c r="G8" s="44">
        <f t="shared" si="0"/>
        <v>3</v>
      </c>
      <c r="H8" s="47"/>
      <c r="I8" s="47"/>
      <c r="J8" s="44">
        <f t="shared" si="1"/>
        <v>0</v>
      </c>
      <c r="K8" s="46">
        <f t="shared" si="3"/>
        <v>0</v>
      </c>
      <c r="L8" s="71" t="e">
        <f t="shared" si="4"/>
        <v>#DIV/0!</v>
      </c>
      <c r="M8" s="83" t="b">
        <f t="shared" si="2"/>
        <v>0</v>
      </c>
      <c r="N8" s="85">
        <f t="shared" si="5"/>
        <v>3</v>
      </c>
      <c r="O8" s="84">
        <f>'ส.ค.66'!N8</f>
        <v>3</v>
      </c>
      <c r="P8" s="57"/>
      <c r="Q8" s="47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/>
      <c r="E9" s="44"/>
      <c r="F9" s="44"/>
      <c r="G9" s="44">
        <f t="shared" si="0"/>
        <v>3</v>
      </c>
      <c r="H9" s="47"/>
      <c r="I9" s="47"/>
      <c r="J9" s="44">
        <f t="shared" si="1"/>
        <v>0</v>
      </c>
      <c r="K9" s="46">
        <f t="shared" si="3"/>
        <v>0</v>
      </c>
      <c r="L9" s="71" t="e">
        <f t="shared" si="4"/>
        <v>#DIV/0!</v>
      </c>
      <c r="M9" s="83" t="b">
        <f t="shared" si="2"/>
        <v>0</v>
      </c>
      <c r="N9" s="85">
        <f t="shared" si="5"/>
        <v>3</v>
      </c>
      <c r="O9" s="84">
        <f>'ส.ค.66'!N9</f>
        <v>3</v>
      </c>
      <c r="P9" s="57"/>
      <c r="Q9" s="47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/>
      <c r="E10" s="44"/>
      <c r="F10" s="44"/>
      <c r="G10" s="44">
        <f t="shared" si="0"/>
        <v>3</v>
      </c>
      <c r="H10" s="47"/>
      <c r="I10" s="47"/>
      <c r="J10" s="44">
        <f t="shared" si="1"/>
        <v>0</v>
      </c>
      <c r="K10" s="46">
        <f t="shared" si="3"/>
        <v>0</v>
      </c>
      <c r="L10" s="71" t="e">
        <f t="shared" si="4"/>
        <v>#DIV/0!</v>
      </c>
      <c r="M10" s="83" t="b">
        <f t="shared" si="2"/>
        <v>0</v>
      </c>
      <c r="N10" s="85">
        <f t="shared" si="5"/>
        <v>3</v>
      </c>
      <c r="O10" s="84">
        <f>'ส.ค.66'!N10</f>
        <v>3</v>
      </c>
      <c r="P10" s="57"/>
      <c r="Q10" s="47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/>
      <c r="E11" s="44"/>
      <c r="F11" s="44"/>
      <c r="G11" s="44">
        <f t="shared" si="0"/>
        <v>3</v>
      </c>
      <c r="H11" s="47"/>
      <c r="I11" s="47"/>
      <c r="J11" s="44">
        <f t="shared" si="1"/>
        <v>0</v>
      </c>
      <c r="K11" s="46">
        <f t="shared" si="3"/>
        <v>0</v>
      </c>
      <c r="L11" s="71" t="e">
        <f t="shared" si="4"/>
        <v>#DIV/0!</v>
      </c>
      <c r="M11" s="83" t="b">
        <f t="shared" si="2"/>
        <v>0</v>
      </c>
      <c r="N11" s="85">
        <f t="shared" si="5"/>
        <v>3</v>
      </c>
      <c r="O11" s="84">
        <f>'ส.ค.66'!N11</f>
        <v>3</v>
      </c>
      <c r="P11" s="57"/>
      <c r="Q11" s="47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8"/>
      <c r="E12" s="48"/>
      <c r="F12" s="48"/>
      <c r="G12" s="44">
        <f t="shared" si="0"/>
        <v>3</v>
      </c>
      <c r="H12" s="47"/>
      <c r="I12" s="47"/>
      <c r="J12" s="44">
        <f t="shared" si="1"/>
        <v>0</v>
      </c>
      <c r="K12" s="46">
        <f t="shared" si="3"/>
        <v>0</v>
      </c>
      <c r="L12" s="71" t="e">
        <f t="shared" si="4"/>
        <v>#DIV/0!</v>
      </c>
      <c r="M12" s="83" t="b">
        <f t="shared" si="2"/>
        <v>0</v>
      </c>
      <c r="N12" s="85">
        <f t="shared" si="5"/>
        <v>3</v>
      </c>
      <c r="O12" s="84">
        <f>'ส.ค.66'!N12</f>
        <v>3</v>
      </c>
      <c r="P12" s="57"/>
      <c r="Q12" s="47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8"/>
      <c r="E13" s="44"/>
      <c r="F13" s="44"/>
      <c r="G13" s="44">
        <f t="shared" si="0"/>
        <v>3</v>
      </c>
      <c r="H13" s="47"/>
      <c r="I13" s="47"/>
      <c r="J13" s="44">
        <f t="shared" si="1"/>
        <v>0</v>
      </c>
      <c r="K13" s="46">
        <f t="shared" si="3"/>
        <v>0</v>
      </c>
      <c r="L13" s="71" t="e">
        <f t="shared" si="4"/>
        <v>#DIV/0!</v>
      </c>
      <c r="M13" s="83" t="b">
        <f t="shared" si="2"/>
        <v>0</v>
      </c>
      <c r="N13" s="85">
        <f t="shared" si="5"/>
        <v>3</v>
      </c>
      <c r="O13" s="84">
        <f>'ส.ค.66'!N13</f>
        <v>3</v>
      </c>
      <c r="P13" s="57"/>
      <c r="Q13" s="47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8"/>
      <c r="E14" s="44"/>
      <c r="F14" s="44"/>
      <c r="G14" s="44">
        <f t="shared" si="0"/>
        <v>3</v>
      </c>
      <c r="H14" s="47"/>
      <c r="I14" s="47"/>
      <c r="J14" s="44">
        <f t="shared" si="1"/>
        <v>0</v>
      </c>
      <c r="K14" s="46">
        <f t="shared" si="3"/>
        <v>0</v>
      </c>
      <c r="L14" s="71" t="e">
        <f t="shared" si="4"/>
        <v>#DIV/0!</v>
      </c>
      <c r="M14" s="83" t="b">
        <f t="shared" si="2"/>
        <v>0</v>
      </c>
      <c r="N14" s="85">
        <f t="shared" si="5"/>
        <v>3</v>
      </c>
      <c r="O14" s="84">
        <f>'ส.ค.66'!N14</f>
        <v>3</v>
      </c>
      <c r="P14" s="57"/>
      <c r="Q14" s="47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/>
      <c r="E15" s="48"/>
      <c r="F15" s="44"/>
      <c r="G15" s="44">
        <f t="shared" si="0"/>
        <v>3</v>
      </c>
      <c r="H15" s="47"/>
      <c r="I15" s="47"/>
      <c r="J15" s="44">
        <f t="shared" si="1"/>
        <v>0</v>
      </c>
      <c r="K15" s="46">
        <f t="shared" si="3"/>
        <v>0</v>
      </c>
      <c r="L15" s="71" t="e">
        <f t="shared" si="4"/>
        <v>#DIV/0!</v>
      </c>
      <c r="M15" s="83" t="b">
        <f t="shared" si="2"/>
        <v>0</v>
      </c>
      <c r="N15" s="85">
        <f t="shared" si="5"/>
        <v>3</v>
      </c>
      <c r="O15" s="84">
        <f>'ส.ค.66'!N15</f>
        <v>3</v>
      </c>
      <c r="P15" s="57"/>
      <c r="Q15" s="47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/>
      <c r="E16" s="48"/>
      <c r="F16" s="48"/>
      <c r="G16" s="44">
        <f t="shared" si="0"/>
        <v>3</v>
      </c>
      <c r="H16" s="47"/>
      <c r="I16" s="47"/>
      <c r="J16" s="44">
        <f t="shared" si="1"/>
        <v>0</v>
      </c>
      <c r="K16" s="46">
        <f t="shared" si="3"/>
        <v>0</v>
      </c>
      <c r="L16" s="71" t="e">
        <f t="shared" si="4"/>
        <v>#DIV/0!</v>
      </c>
      <c r="M16" s="83" t="b">
        <f t="shared" si="2"/>
        <v>0</v>
      </c>
      <c r="N16" s="85">
        <f t="shared" si="5"/>
        <v>3</v>
      </c>
      <c r="O16" s="84">
        <f>'ส.ค.66'!N16</f>
        <v>3</v>
      </c>
      <c r="P16" s="57"/>
      <c r="Q16" s="47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4"/>
      <c r="E17" s="44"/>
      <c r="F17" s="48"/>
      <c r="G17" s="44">
        <f t="shared" si="0"/>
        <v>3</v>
      </c>
      <c r="H17" s="47"/>
      <c r="I17" s="47"/>
      <c r="J17" s="44">
        <f t="shared" si="1"/>
        <v>0</v>
      </c>
      <c r="K17" s="46">
        <f t="shared" si="3"/>
        <v>0</v>
      </c>
      <c r="L17" s="71" t="e">
        <f t="shared" si="4"/>
        <v>#DIV/0!</v>
      </c>
      <c r="M17" s="83" t="b">
        <f t="shared" si="2"/>
        <v>0</v>
      </c>
      <c r="N17" s="85">
        <f t="shared" si="5"/>
        <v>3</v>
      </c>
      <c r="O17" s="84">
        <f>'ส.ค.66'!N17</f>
        <v>3</v>
      </c>
      <c r="P17" s="57"/>
      <c r="Q17" s="47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8"/>
      <c r="E18" s="44"/>
      <c r="F18" s="44"/>
      <c r="G18" s="44">
        <f t="shared" si="0"/>
        <v>3</v>
      </c>
      <c r="H18" s="47"/>
      <c r="I18" s="47"/>
      <c r="J18" s="44">
        <f t="shared" si="1"/>
        <v>0</v>
      </c>
      <c r="K18" s="46">
        <f t="shared" si="3"/>
        <v>0</v>
      </c>
      <c r="L18" s="71" t="e">
        <f t="shared" si="4"/>
        <v>#DIV/0!</v>
      </c>
      <c r="M18" s="83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85">
        <f t="shared" si="5"/>
        <v>3</v>
      </c>
      <c r="O18" s="84">
        <f>'ส.ค.66'!N18</f>
        <v>3</v>
      </c>
      <c r="P18" s="57"/>
      <c r="Q18" s="47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/>
      <c r="E19" s="44"/>
      <c r="F19" s="44"/>
      <c r="G19" s="44">
        <f t="shared" si="0"/>
        <v>3</v>
      </c>
      <c r="H19" s="47"/>
      <c r="I19" s="47"/>
      <c r="J19" s="44">
        <f t="shared" si="1"/>
        <v>0</v>
      </c>
      <c r="K19" s="46">
        <f t="shared" si="3"/>
        <v>0</v>
      </c>
      <c r="L19" s="71" t="e">
        <f t="shared" si="4"/>
        <v>#DIV/0!</v>
      </c>
      <c r="M19" s="83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85">
        <f t="shared" si="5"/>
        <v>3</v>
      </c>
      <c r="O19" s="84">
        <f>'ส.ค.66'!N19</f>
        <v>3</v>
      </c>
      <c r="P19" s="57"/>
      <c r="Q19" s="47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/>
      <c r="E20" s="44"/>
      <c r="F20" s="48"/>
      <c r="G20" s="44">
        <f t="shared" si="0"/>
        <v>3</v>
      </c>
      <c r="H20" s="47"/>
      <c r="I20" s="47"/>
      <c r="J20" s="44">
        <f t="shared" si="1"/>
        <v>0</v>
      </c>
      <c r="K20" s="46">
        <f t="shared" si="3"/>
        <v>0</v>
      </c>
      <c r="L20" s="71" t="e">
        <f t="shared" si="4"/>
        <v>#DIV/0!</v>
      </c>
      <c r="M20" s="83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86">
        <f t="shared" si="5"/>
        <v>3</v>
      </c>
      <c r="O20" s="84">
        <f>'ส.ค.66'!N20</f>
        <v>3</v>
      </c>
      <c r="P20" s="57"/>
      <c r="Q20" s="47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I3" sqref="I3:J18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95"/>
      <c r="B1" s="102" t="s">
        <v>94</v>
      </c>
      <c r="C1" s="102" t="s">
        <v>95</v>
      </c>
      <c r="D1" s="102" t="s">
        <v>96</v>
      </c>
      <c r="E1" s="117" t="s">
        <v>97</v>
      </c>
      <c r="F1" s="117" t="s">
        <v>98</v>
      </c>
      <c r="G1" s="117" t="s">
        <v>99</v>
      </c>
      <c r="H1" s="87"/>
      <c r="I1" s="120" t="s">
        <v>100</v>
      </c>
      <c r="J1" s="111" t="s">
        <v>56</v>
      </c>
    </row>
    <row r="2" spans="1:10" ht="30" customHeight="1" thickBot="1" x14ac:dyDescent="0.25">
      <c r="A2" s="95"/>
      <c r="B2" s="102"/>
      <c r="C2" s="102"/>
      <c r="D2" s="102"/>
      <c r="E2" s="132"/>
      <c r="F2" s="132"/>
      <c r="G2" s="132"/>
      <c r="H2" s="89"/>
      <c r="I2" s="133"/>
      <c r="J2" s="112"/>
    </row>
    <row r="3" spans="1:10" ht="26.25" customHeight="1" thickBot="1" x14ac:dyDescent="0.25">
      <c r="A3" s="51" t="s">
        <v>101</v>
      </c>
      <c r="B3" s="48"/>
      <c r="C3" s="44"/>
      <c r="D3" s="44"/>
      <c r="E3" s="67">
        <v>1.5</v>
      </c>
      <c r="F3" s="67">
        <v>1</v>
      </c>
      <c r="G3" s="67">
        <v>0.8</v>
      </c>
      <c r="H3" s="51" t="s">
        <v>101</v>
      </c>
      <c r="I3" s="90"/>
      <c r="J3" s="91"/>
    </row>
    <row r="4" spans="1:10" ht="26.25" customHeight="1" thickBot="1" x14ac:dyDescent="0.25">
      <c r="A4" s="51" t="s">
        <v>102</v>
      </c>
      <c r="B4" s="48"/>
      <c r="C4" s="48"/>
      <c r="D4" s="48"/>
      <c r="E4" s="67">
        <v>1.5</v>
      </c>
      <c r="F4" s="67">
        <v>1</v>
      </c>
      <c r="G4" s="67">
        <v>0.8</v>
      </c>
      <c r="H4" s="51" t="s">
        <v>102</v>
      </c>
      <c r="I4" s="90"/>
      <c r="J4" s="91"/>
    </row>
    <row r="5" spans="1:10" ht="26.25" customHeight="1" thickBot="1" x14ac:dyDescent="0.25">
      <c r="A5" s="51" t="s">
        <v>103</v>
      </c>
      <c r="B5" s="44"/>
      <c r="C5" s="44"/>
      <c r="D5" s="44"/>
      <c r="E5" s="67">
        <v>1.5</v>
      </c>
      <c r="F5" s="67">
        <v>1</v>
      </c>
      <c r="G5" s="67">
        <v>0.8</v>
      </c>
      <c r="H5" s="51" t="s">
        <v>103</v>
      </c>
      <c r="I5" s="92"/>
      <c r="J5" s="93"/>
    </row>
    <row r="6" spans="1:10" ht="26.25" customHeight="1" thickBot="1" x14ac:dyDescent="0.25">
      <c r="A6" s="51" t="s">
        <v>104</v>
      </c>
      <c r="B6" s="44"/>
      <c r="C6" s="44"/>
      <c r="D6" s="44"/>
      <c r="E6" s="67">
        <v>1.5</v>
      </c>
      <c r="F6" s="67">
        <v>1</v>
      </c>
      <c r="G6" s="67">
        <v>0.8</v>
      </c>
      <c r="H6" s="51" t="s">
        <v>104</v>
      </c>
      <c r="I6" s="92"/>
      <c r="J6" s="93"/>
    </row>
    <row r="7" spans="1:10" ht="26.25" customHeight="1" thickBot="1" x14ac:dyDescent="0.25">
      <c r="A7" s="51" t="s">
        <v>105</v>
      </c>
      <c r="B7" s="44"/>
      <c r="C7" s="44"/>
      <c r="D7" s="44"/>
      <c r="E7" s="67">
        <v>1.5</v>
      </c>
      <c r="F7" s="67">
        <v>1</v>
      </c>
      <c r="G7" s="67">
        <v>0.8</v>
      </c>
      <c r="H7" s="51" t="s">
        <v>105</v>
      </c>
      <c r="I7" s="92"/>
      <c r="J7" s="93"/>
    </row>
    <row r="8" spans="1:10" ht="26.25" customHeight="1" thickBot="1" x14ac:dyDescent="0.25">
      <c r="A8" s="51" t="s">
        <v>106</v>
      </c>
      <c r="B8" s="44"/>
      <c r="C8" s="44"/>
      <c r="D8" s="44"/>
      <c r="E8" s="67">
        <v>1.5</v>
      </c>
      <c r="F8" s="67">
        <v>1</v>
      </c>
      <c r="G8" s="67">
        <v>0.8</v>
      </c>
      <c r="H8" s="51" t="s">
        <v>106</v>
      </c>
      <c r="I8" s="92"/>
      <c r="J8" s="93"/>
    </row>
    <row r="9" spans="1:10" ht="26.25" customHeight="1" thickBot="1" x14ac:dyDescent="0.25">
      <c r="A9" s="51" t="s">
        <v>107</v>
      </c>
      <c r="B9" s="44"/>
      <c r="C9" s="44"/>
      <c r="D9" s="44"/>
      <c r="E9" s="67">
        <v>1.5</v>
      </c>
      <c r="F9" s="67">
        <v>1</v>
      </c>
      <c r="G9" s="67">
        <v>0.8</v>
      </c>
      <c r="H9" s="51" t="s">
        <v>107</v>
      </c>
      <c r="I9" s="92"/>
      <c r="J9" s="93"/>
    </row>
    <row r="10" spans="1:10" ht="26.25" customHeight="1" thickBot="1" x14ac:dyDescent="0.25">
      <c r="A10" s="51" t="s">
        <v>108</v>
      </c>
      <c r="B10" s="48"/>
      <c r="C10" s="48"/>
      <c r="D10" s="48"/>
      <c r="E10" s="67">
        <v>1.5</v>
      </c>
      <c r="F10" s="67">
        <v>1</v>
      </c>
      <c r="G10" s="67">
        <v>0.8</v>
      </c>
      <c r="H10" s="51" t="s">
        <v>108</v>
      </c>
      <c r="I10" s="92"/>
      <c r="J10" s="93"/>
    </row>
    <row r="11" spans="1:10" ht="26.25" customHeight="1" thickBot="1" x14ac:dyDescent="0.25">
      <c r="A11" s="51" t="s">
        <v>109</v>
      </c>
      <c r="B11" s="48"/>
      <c r="C11" s="44"/>
      <c r="D11" s="44"/>
      <c r="E11" s="67">
        <v>1.5</v>
      </c>
      <c r="F11" s="67">
        <v>1</v>
      </c>
      <c r="G11" s="67">
        <v>0.8</v>
      </c>
      <c r="H11" s="51" t="s">
        <v>109</v>
      </c>
      <c r="I11" s="92"/>
      <c r="J11" s="93"/>
    </row>
    <row r="12" spans="1:10" ht="26.25" customHeight="1" thickBot="1" x14ac:dyDescent="0.25">
      <c r="A12" s="51" t="s">
        <v>110</v>
      </c>
      <c r="B12" s="48"/>
      <c r="C12" s="44"/>
      <c r="D12" s="44"/>
      <c r="E12" s="67">
        <v>1.5</v>
      </c>
      <c r="F12" s="67">
        <v>1</v>
      </c>
      <c r="G12" s="67">
        <v>0.8</v>
      </c>
      <c r="H12" s="51" t="s">
        <v>110</v>
      </c>
      <c r="I12" s="90"/>
      <c r="J12" s="91"/>
    </row>
    <row r="13" spans="1:10" ht="26.25" customHeight="1" thickBot="1" x14ac:dyDescent="0.25">
      <c r="A13" s="51" t="s">
        <v>18</v>
      </c>
      <c r="B13" s="44"/>
      <c r="C13" s="48"/>
      <c r="D13" s="44"/>
      <c r="E13" s="67">
        <v>1.5</v>
      </c>
      <c r="F13" s="67">
        <v>1</v>
      </c>
      <c r="G13" s="67">
        <v>0.8</v>
      </c>
      <c r="H13" s="51" t="s">
        <v>18</v>
      </c>
      <c r="I13" s="90"/>
      <c r="J13" s="91"/>
    </row>
    <row r="14" spans="1:10" ht="26.25" customHeight="1" thickBot="1" x14ac:dyDescent="0.25">
      <c r="A14" s="51" t="s">
        <v>111</v>
      </c>
      <c r="B14" s="44"/>
      <c r="C14" s="48"/>
      <c r="D14" s="48"/>
      <c r="E14" s="67">
        <v>1.5</v>
      </c>
      <c r="F14" s="67">
        <v>1</v>
      </c>
      <c r="G14" s="67">
        <v>0.8</v>
      </c>
      <c r="H14" s="51" t="s">
        <v>111</v>
      </c>
      <c r="I14" s="90"/>
      <c r="J14" s="91"/>
    </row>
    <row r="15" spans="1:10" ht="26.25" customHeight="1" thickBot="1" x14ac:dyDescent="0.25">
      <c r="A15" s="51" t="s">
        <v>112</v>
      </c>
      <c r="B15" s="44"/>
      <c r="C15" s="44"/>
      <c r="D15" s="48"/>
      <c r="E15" s="67">
        <v>1.5</v>
      </c>
      <c r="F15" s="67">
        <v>1</v>
      </c>
      <c r="G15" s="67">
        <v>0.8</v>
      </c>
      <c r="H15" s="51" t="s">
        <v>112</v>
      </c>
      <c r="I15" s="92"/>
      <c r="J15" s="93"/>
    </row>
    <row r="16" spans="1:10" ht="26.25" customHeight="1" thickBot="1" x14ac:dyDescent="0.25">
      <c r="A16" s="51" t="s">
        <v>113</v>
      </c>
      <c r="B16" s="48"/>
      <c r="C16" s="44"/>
      <c r="D16" s="44"/>
      <c r="E16" s="67">
        <v>1.5</v>
      </c>
      <c r="F16" s="67">
        <v>1</v>
      </c>
      <c r="G16" s="67">
        <v>0.8</v>
      </c>
      <c r="H16" s="51" t="s">
        <v>113</v>
      </c>
      <c r="I16" s="92"/>
      <c r="J16" s="93"/>
    </row>
    <row r="17" spans="1:10" ht="26.25" customHeight="1" thickBot="1" x14ac:dyDescent="0.25">
      <c r="A17" s="51" t="s">
        <v>114</v>
      </c>
      <c r="B17" s="44"/>
      <c r="C17" s="44"/>
      <c r="D17" s="44"/>
      <c r="E17" s="67">
        <v>1.5</v>
      </c>
      <c r="F17" s="67">
        <v>1</v>
      </c>
      <c r="G17" s="67">
        <v>0.8</v>
      </c>
      <c r="H17" s="51" t="s">
        <v>114</v>
      </c>
      <c r="I17" s="92"/>
      <c r="J17" s="93"/>
    </row>
    <row r="18" spans="1:10" ht="26.25" customHeight="1" thickBot="1" x14ac:dyDescent="0.25">
      <c r="A18" s="51" t="s">
        <v>115</v>
      </c>
      <c r="B18" s="44"/>
      <c r="C18" s="44"/>
      <c r="D18" s="48"/>
      <c r="E18" s="67">
        <v>1.5</v>
      </c>
      <c r="F18" s="67">
        <v>1</v>
      </c>
      <c r="G18" s="67">
        <v>0.8</v>
      </c>
      <c r="H18" s="51" t="s">
        <v>115</v>
      </c>
      <c r="I18" s="92"/>
      <c r="J18" s="93"/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I17" sqref="I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65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1" t="s">
        <v>53</v>
      </c>
      <c r="P1" s="38">
        <v>44911</v>
      </c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66</v>
      </c>
      <c r="O2" s="114" t="s">
        <v>67</v>
      </c>
      <c r="P2" s="111" t="s">
        <v>56</v>
      </c>
      <c r="Q2" s="110" t="s">
        <v>61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2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14"/>
      <c r="P4" s="113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4">
        <v>2.93</v>
      </c>
      <c r="E5" s="44">
        <v>2.62</v>
      </c>
      <c r="F5" s="48">
        <v>1.32</v>
      </c>
      <c r="G5" s="44">
        <f t="shared" ref="G5:G20" si="0">(IF(D5&lt;1.5,1,0))+(IF(E5&lt;1,1,0))+(IF(F5&lt;0.8,1,0))</f>
        <v>0</v>
      </c>
      <c r="H5" s="47">
        <v>431700341.44</v>
      </c>
      <c r="I5" s="47">
        <v>62185774.369999997</v>
      </c>
      <c r="J5" s="44">
        <f t="shared" ref="J5:J20" si="1">IF(I5&lt;0,1,0)+IF(H5&lt;0,1,0)</f>
        <v>0</v>
      </c>
      <c r="K5" s="46">
        <f t="shared" ref="K5:K20" si="2">SUM(I5/2)</f>
        <v>31092887.184999999</v>
      </c>
      <c r="L5" s="42">
        <f>+H5/K5</f>
        <v>13.884215347112031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3">
        <f>SUM(G5+J5+M5)</f>
        <v>0</v>
      </c>
      <c r="O5" s="43">
        <f>'ต.ค.65'!N5</f>
        <v>0</v>
      </c>
      <c r="P5" s="57">
        <v>59156191.109999999</v>
      </c>
      <c r="Q5" s="47">
        <v>70296758.040000007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4">
        <v>2.15</v>
      </c>
      <c r="E6" s="44">
        <v>2.0499999999999998</v>
      </c>
      <c r="F6" s="44">
        <v>1.05</v>
      </c>
      <c r="G6" s="44">
        <f t="shared" si="0"/>
        <v>0</v>
      </c>
      <c r="H6" s="47">
        <v>147723061.72999999</v>
      </c>
      <c r="I6" s="47">
        <v>5420399.3799999999</v>
      </c>
      <c r="J6" s="44">
        <f>IF(I6&lt;0,1,0)+IF(H6&lt;0,1,0)</f>
        <v>0</v>
      </c>
      <c r="K6" s="46">
        <f>SUM(I6/2)</f>
        <v>2710199.69</v>
      </c>
      <c r="L6" s="42">
        <f>+H6/K6</f>
        <v>54.506338508953185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3">
        <f>SUM(G6+J6+M6)</f>
        <v>0</v>
      </c>
      <c r="O6" s="43">
        <f>'ต.ค.65'!N6</f>
        <v>0</v>
      </c>
      <c r="P6" s="57">
        <v>15621813.359999999</v>
      </c>
      <c r="Q6" s="47">
        <v>6851829.9699999997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4">
        <v>4.22</v>
      </c>
      <c r="E7" s="44">
        <v>4.0199999999999996</v>
      </c>
      <c r="F7" s="48">
        <v>3.03</v>
      </c>
      <c r="G7" s="44">
        <f t="shared" si="0"/>
        <v>0</v>
      </c>
      <c r="H7" s="47">
        <v>76950231.120000005</v>
      </c>
      <c r="I7" s="52">
        <v>-2214899.25</v>
      </c>
      <c r="J7" s="39">
        <f t="shared" si="1"/>
        <v>1</v>
      </c>
      <c r="K7" s="49">
        <f t="shared" si="2"/>
        <v>-1107449.625</v>
      </c>
      <c r="L7" s="42">
        <f t="shared" ref="L7:L20" si="3">+H7/K7</f>
        <v>-69.484181838067812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3">
        <f t="shared" ref="N7:N20" si="5">SUM(G7+J7+M7)</f>
        <v>1</v>
      </c>
      <c r="O7" s="43">
        <f>'ต.ค.65'!N7</f>
        <v>1</v>
      </c>
      <c r="P7" s="52">
        <v>-1636118.49</v>
      </c>
      <c r="Q7" s="47">
        <v>48354008.219999999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>
        <v>16.77</v>
      </c>
      <c r="E8" s="44">
        <v>16.489999999999998</v>
      </c>
      <c r="F8" s="44">
        <v>15.11</v>
      </c>
      <c r="G8" s="44">
        <f t="shared" si="0"/>
        <v>0</v>
      </c>
      <c r="H8" s="47">
        <v>155663684.06</v>
      </c>
      <c r="I8" s="52">
        <v>-1008989.57</v>
      </c>
      <c r="J8" s="39">
        <f t="shared" si="1"/>
        <v>1</v>
      </c>
      <c r="K8" s="49">
        <f t="shared" si="2"/>
        <v>-504494.78499999997</v>
      </c>
      <c r="L8" s="42">
        <f t="shared" si="3"/>
        <v>-308.55360389899772</v>
      </c>
      <c r="M8" s="40">
        <f t="shared" si="4"/>
        <v>0</v>
      </c>
      <c r="N8" s="43">
        <f t="shared" si="5"/>
        <v>1</v>
      </c>
      <c r="O8" s="43">
        <f>'ต.ค.65'!N8</f>
        <v>1</v>
      </c>
      <c r="P8" s="57">
        <v>310257.18</v>
      </c>
      <c r="Q8" s="47">
        <v>139211873.81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>
        <v>6.54</v>
      </c>
      <c r="E9" s="44">
        <v>6.08</v>
      </c>
      <c r="F9" s="44">
        <v>4.75</v>
      </c>
      <c r="G9" s="44">
        <f t="shared" si="0"/>
        <v>0</v>
      </c>
      <c r="H9" s="47">
        <v>57995092.259999998</v>
      </c>
      <c r="I9" s="52">
        <v>-1647708.26</v>
      </c>
      <c r="J9" s="39">
        <f t="shared" si="1"/>
        <v>1</v>
      </c>
      <c r="K9" s="49">
        <f t="shared" si="2"/>
        <v>-823854.13</v>
      </c>
      <c r="L9" s="42">
        <f t="shared" si="3"/>
        <v>-70.394855288277796</v>
      </c>
      <c r="M9" s="40">
        <f t="shared" si="4"/>
        <v>0</v>
      </c>
      <c r="N9" s="43">
        <f t="shared" si="5"/>
        <v>1</v>
      </c>
      <c r="O9" s="43">
        <f>'ต.ค.65'!N9</f>
        <v>1</v>
      </c>
      <c r="P9" s="52">
        <v>-366871.45</v>
      </c>
      <c r="Q9" s="47">
        <v>39332907.149999999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8">
        <v>2</v>
      </c>
      <c r="E10" s="44">
        <v>1.85</v>
      </c>
      <c r="F10" s="48">
        <v>1.4</v>
      </c>
      <c r="G10" s="44">
        <f t="shared" si="0"/>
        <v>0</v>
      </c>
      <c r="H10" s="47">
        <v>16959627.34</v>
      </c>
      <c r="I10" s="52">
        <v>-2823594.76</v>
      </c>
      <c r="J10" s="39">
        <f t="shared" si="1"/>
        <v>1</v>
      </c>
      <c r="K10" s="49">
        <f t="shared" si="2"/>
        <v>-1411797.38</v>
      </c>
      <c r="L10" s="42">
        <f t="shared" si="3"/>
        <v>-12.012791339788434</v>
      </c>
      <c r="M10" s="40">
        <f t="shared" si="4"/>
        <v>0</v>
      </c>
      <c r="N10" s="43">
        <f t="shared" si="5"/>
        <v>1</v>
      </c>
      <c r="O10" s="43">
        <f>'ต.ค.65'!N10</f>
        <v>1</v>
      </c>
      <c r="P10" s="52">
        <v>-2251231.2200000002</v>
      </c>
      <c r="Q10" s="47">
        <v>6740637.5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>
        <v>7.49</v>
      </c>
      <c r="E11" s="44">
        <v>7.19</v>
      </c>
      <c r="F11" s="44">
        <v>6.58</v>
      </c>
      <c r="G11" s="44">
        <f t="shared" si="0"/>
        <v>0</v>
      </c>
      <c r="H11" s="47">
        <v>248400635.38999999</v>
      </c>
      <c r="I11" s="52">
        <v>-21682927.870000001</v>
      </c>
      <c r="J11" s="39">
        <f t="shared" si="1"/>
        <v>1</v>
      </c>
      <c r="K11" s="49">
        <f t="shared" si="2"/>
        <v>-10841463.935000001</v>
      </c>
      <c r="L11" s="42">
        <f t="shared" si="3"/>
        <v>-22.912093503173192</v>
      </c>
      <c r="M11" s="40">
        <f t="shared" si="4"/>
        <v>0</v>
      </c>
      <c r="N11" s="43">
        <f t="shared" si="5"/>
        <v>1</v>
      </c>
      <c r="O11" s="43">
        <f>'ต.ค.65'!N11</f>
        <v>1</v>
      </c>
      <c r="P11" s="52">
        <v>-5706138.7300000004</v>
      </c>
      <c r="Q11" s="47">
        <v>211436317.15000001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>
        <v>2.92</v>
      </c>
      <c r="E12" s="44">
        <v>2.65</v>
      </c>
      <c r="F12" s="48">
        <v>1.87</v>
      </c>
      <c r="G12" s="44">
        <f t="shared" si="0"/>
        <v>0</v>
      </c>
      <c r="H12" s="47">
        <v>36103113.490000002</v>
      </c>
      <c r="I12" s="52">
        <v>-2280514.14</v>
      </c>
      <c r="J12" s="39">
        <f t="shared" si="1"/>
        <v>1</v>
      </c>
      <c r="K12" s="49">
        <f t="shared" si="2"/>
        <v>-1140257.07</v>
      </c>
      <c r="L12" s="42">
        <f t="shared" si="3"/>
        <v>-31.662257959075841</v>
      </c>
      <c r="M12" s="40">
        <f t="shared" si="4"/>
        <v>0</v>
      </c>
      <c r="N12" s="43">
        <f t="shared" si="5"/>
        <v>1</v>
      </c>
      <c r="O12" s="43">
        <f>'ต.ค.65'!N12</f>
        <v>1</v>
      </c>
      <c r="P12" s="52">
        <v>-1703650.57</v>
      </c>
      <c r="Q12" s="47">
        <v>15870952.890000001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4">
        <v>9.6199999999999992</v>
      </c>
      <c r="E13" s="44">
        <v>9.26</v>
      </c>
      <c r="F13" s="44">
        <v>7.25</v>
      </c>
      <c r="G13" s="44">
        <f t="shared" si="0"/>
        <v>0</v>
      </c>
      <c r="H13" s="47">
        <v>90038794.060000002</v>
      </c>
      <c r="I13" s="52">
        <v>-7297386.8499999996</v>
      </c>
      <c r="J13" s="39">
        <f t="shared" si="1"/>
        <v>1</v>
      </c>
      <c r="K13" s="49">
        <f t="shared" si="2"/>
        <v>-3648693.4249999998</v>
      </c>
      <c r="L13" s="42">
        <f t="shared" si="3"/>
        <v>-24.676996275728484</v>
      </c>
      <c r="M13" s="40">
        <f t="shared" si="4"/>
        <v>0</v>
      </c>
      <c r="N13" s="43">
        <f t="shared" si="5"/>
        <v>1</v>
      </c>
      <c r="O13" s="43">
        <f>'ต.ค.65'!N13</f>
        <v>1</v>
      </c>
      <c r="P13" s="52">
        <v>-6342259.2400000002</v>
      </c>
      <c r="Q13" s="47">
        <v>65097474.869999997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>
        <v>5.16</v>
      </c>
      <c r="E14" s="44">
        <v>4.99</v>
      </c>
      <c r="F14" s="44">
        <v>4.01</v>
      </c>
      <c r="G14" s="44">
        <f t="shared" si="0"/>
        <v>0</v>
      </c>
      <c r="H14" s="47">
        <v>70356124.489999995</v>
      </c>
      <c r="I14" s="52">
        <v>-387446.13</v>
      </c>
      <c r="J14" s="39">
        <f t="shared" si="1"/>
        <v>1</v>
      </c>
      <c r="K14" s="49">
        <f t="shared" si="2"/>
        <v>-193723.065</v>
      </c>
      <c r="L14" s="42">
        <f t="shared" si="3"/>
        <v>-363.17887335718126</v>
      </c>
      <c r="M14" s="40">
        <f t="shared" si="4"/>
        <v>0</v>
      </c>
      <c r="N14" s="43">
        <f t="shared" si="5"/>
        <v>1</v>
      </c>
      <c r="O14" s="43">
        <f>'ต.ค.65'!N14</f>
        <v>0</v>
      </c>
      <c r="P14" s="57">
        <v>971803.59</v>
      </c>
      <c r="Q14" s="47">
        <v>50828032.149999999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>
        <v>8.92</v>
      </c>
      <c r="E15" s="44">
        <v>8.3800000000000008</v>
      </c>
      <c r="F15" s="44">
        <v>6.93</v>
      </c>
      <c r="G15" s="44">
        <f t="shared" si="0"/>
        <v>0</v>
      </c>
      <c r="H15" s="47">
        <v>75678235.5</v>
      </c>
      <c r="I15" s="52">
        <v>-837383.95</v>
      </c>
      <c r="J15" s="39">
        <f t="shared" si="1"/>
        <v>1</v>
      </c>
      <c r="K15" s="49">
        <f t="shared" si="2"/>
        <v>-418691.97499999998</v>
      </c>
      <c r="L15" s="42">
        <f t="shared" si="3"/>
        <v>-180.74919038035063</v>
      </c>
      <c r="M15" s="40">
        <f t="shared" si="4"/>
        <v>0</v>
      </c>
      <c r="N15" s="43">
        <f t="shared" si="5"/>
        <v>1</v>
      </c>
      <c r="O15" s="43">
        <f>'ต.ค.65'!N15</f>
        <v>0</v>
      </c>
      <c r="P15" s="57">
        <v>253386.31</v>
      </c>
      <c r="Q15" s="47">
        <v>56614295.130000003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>
        <v>6.88</v>
      </c>
      <c r="E16" s="44">
        <v>6.58</v>
      </c>
      <c r="F16" s="44">
        <v>5.14</v>
      </c>
      <c r="G16" s="44">
        <f t="shared" si="0"/>
        <v>0</v>
      </c>
      <c r="H16" s="47">
        <v>186692432.06</v>
      </c>
      <c r="I16" s="47">
        <v>7520292.0599999996</v>
      </c>
      <c r="J16" s="44">
        <f t="shared" si="1"/>
        <v>0</v>
      </c>
      <c r="K16" s="49">
        <f t="shared" si="2"/>
        <v>3760146.03</v>
      </c>
      <c r="L16" s="42">
        <f t="shared" si="3"/>
        <v>49.650314261863926</v>
      </c>
      <c r="M16" s="40">
        <f t="shared" si="4"/>
        <v>0</v>
      </c>
      <c r="N16" s="43">
        <f t="shared" si="5"/>
        <v>0</v>
      </c>
      <c r="O16" s="43">
        <f>'ต.ค.65'!N16</f>
        <v>0</v>
      </c>
      <c r="P16" s="57">
        <v>10281250.98</v>
      </c>
      <c r="Q16" s="47">
        <v>131474692.67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4">
        <v>4.46</v>
      </c>
      <c r="E17" s="44">
        <v>4.24</v>
      </c>
      <c r="F17" s="44">
        <v>3.94</v>
      </c>
      <c r="G17" s="44">
        <f t="shared" si="0"/>
        <v>0</v>
      </c>
      <c r="H17" s="47">
        <v>25124934.190000001</v>
      </c>
      <c r="I17" s="52">
        <v>-2324094.31</v>
      </c>
      <c r="J17" s="39">
        <f t="shared" si="1"/>
        <v>1</v>
      </c>
      <c r="K17" s="49">
        <f t="shared" si="2"/>
        <v>-1162047.155</v>
      </c>
      <c r="L17" s="42">
        <f t="shared" si="3"/>
        <v>-21.621269052545465</v>
      </c>
      <c r="M17" s="40">
        <f t="shared" si="4"/>
        <v>0</v>
      </c>
      <c r="N17" s="43">
        <f t="shared" si="5"/>
        <v>1</v>
      </c>
      <c r="O17" s="43">
        <f>'ต.ค.65'!N17</f>
        <v>1</v>
      </c>
      <c r="P17" s="52">
        <v>-1812115.64</v>
      </c>
      <c r="Q17" s="47">
        <v>21386453.640000001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4">
        <v>16.670000000000002</v>
      </c>
      <c r="E18" s="44">
        <v>16.399999999999999</v>
      </c>
      <c r="F18" s="44">
        <v>15.13</v>
      </c>
      <c r="G18" s="44">
        <f t="shared" si="0"/>
        <v>0</v>
      </c>
      <c r="H18" s="47">
        <v>214047379.68000001</v>
      </c>
      <c r="I18" s="52">
        <v>-3601700.21</v>
      </c>
      <c r="J18" s="39">
        <f t="shared" si="1"/>
        <v>1</v>
      </c>
      <c r="K18" s="49">
        <f t="shared" si="2"/>
        <v>-1800850.105</v>
      </c>
      <c r="L18" s="42">
        <f t="shared" si="3"/>
        <v>-118.85907610283867</v>
      </c>
      <c r="M18" s="44">
        <f t="shared" si="4"/>
        <v>0</v>
      </c>
      <c r="N18" s="43">
        <f t="shared" si="5"/>
        <v>1</v>
      </c>
      <c r="O18" s="43">
        <f>'ต.ค.65'!N18</f>
        <v>1</v>
      </c>
      <c r="P18" s="52">
        <v>-2531373.0499999998</v>
      </c>
      <c r="Q18" s="47">
        <v>193002055.25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>
        <v>4.22</v>
      </c>
      <c r="E19" s="44">
        <v>3.83</v>
      </c>
      <c r="F19" s="44">
        <v>1.88</v>
      </c>
      <c r="G19" s="44">
        <f t="shared" si="0"/>
        <v>0</v>
      </c>
      <c r="H19" s="47">
        <v>24626977.760000002</v>
      </c>
      <c r="I19" s="52">
        <v>-4093825.67</v>
      </c>
      <c r="J19" s="39">
        <f t="shared" si="1"/>
        <v>1</v>
      </c>
      <c r="K19" s="49">
        <f t="shared" si="2"/>
        <v>-2046912.835</v>
      </c>
      <c r="L19" s="42">
        <f t="shared" si="3"/>
        <v>-12.031278195585696</v>
      </c>
      <c r="M19" s="44">
        <f t="shared" si="4"/>
        <v>0</v>
      </c>
      <c r="N19" s="43">
        <f t="shared" si="5"/>
        <v>1</v>
      </c>
      <c r="O19" s="43">
        <f>'ต.ค.65'!N19</f>
        <v>1</v>
      </c>
      <c r="P19" s="52">
        <v>-3339008.95</v>
      </c>
      <c r="Q19" s="47">
        <v>6751630.7599999998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>
        <v>2.81</v>
      </c>
      <c r="E20" s="44">
        <v>2.57</v>
      </c>
      <c r="F20" s="44">
        <v>1.76</v>
      </c>
      <c r="G20" s="44">
        <f t="shared" si="0"/>
        <v>0</v>
      </c>
      <c r="H20" s="47">
        <v>12647974.859999999</v>
      </c>
      <c r="I20" s="52">
        <v>-3154220.57</v>
      </c>
      <c r="J20" s="39">
        <f t="shared" si="1"/>
        <v>1</v>
      </c>
      <c r="K20" s="49">
        <f t="shared" si="2"/>
        <v>-1577110.2849999999</v>
      </c>
      <c r="L20" s="42">
        <f t="shared" si="3"/>
        <v>-8.0197149053529895</v>
      </c>
      <c r="M20" s="40">
        <f t="shared" si="4"/>
        <v>0</v>
      </c>
      <c r="N20" s="43">
        <f t="shared" si="5"/>
        <v>1</v>
      </c>
      <c r="O20" s="43">
        <f>'ต.ค.65'!N20</f>
        <v>1</v>
      </c>
      <c r="P20" s="52">
        <v>-2390170.46</v>
      </c>
      <c r="Q20" s="47">
        <v>5323517.68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2" sqref="P2:Q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68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6" t="s">
        <v>53</v>
      </c>
      <c r="P1" s="53">
        <v>243269</v>
      </c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57</v>
      </c>
      <c r="O2" s="114" t="s">
        <v>58</v>
      </c>
      <c r="P2" s="115" t="s">
        <v>56</v>
      </c>
      <c r="Q2" s="115" t="s">
        <v>92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5"/>
      <c r="Q3" s="115"/>
    </row>
    <row r="4" spans="1:25" ht="36.75" customHeight="1" thickBot="1" x14ac:dyDescent="0.3">
      <c r="C4" s="120"/>
      <c r="D4" s="117"/>
      <c r="E4" s="117"/>
      <c r="F4" s="117"/>
      <c r="G4" s="118"/>
      <c r="H4" s="119"/>
      <c r="I4" s="120"/>
      <c r="J4" s="121"/>
      <c r="K4" s="122"/>
      <c r="L4" s="120"/>
      <c r="M4" s="124"/>
      <c r="N4" s="123"/>
      <c r="O4" s="111"/>
      <c r="P4" s="116"/>
      <c r="Q4" s="116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8">
        <v>2.6</v>
      </c>
      <c r="E5" s="44">
        <v>2.3199999999999998</v>
      </c>
      <c r="F5" s="44">
        <v>1.07</v>
      </c>
      <c r="G5" s="44">
        <f t="shared" ref="G5:G20" si="0">(IF(D5&lt;1.5,1,0))+(IF(E5&lt;1,1,0))+(IF(F5&lt;0.8,1,0))</f>
        <v>0</v>
      </c>
      <c r="H5" s="47">
        <v>404145640.86000001</v>
      </c>
      <c r="I5" s="47">
        <v>16382213.560000001</v>
      </c>
      <c r="J5" s="44">
        <f t="shared" ref="J5:J20" si="1">IF(I5&lt;0,1,0)+IF(H5&lt;0,1,0)</f>
        <v>0</v>
      </c>
      <c r="K5" s="46">
        <f t="shared" ref="K5:K17" si="2">SUM(I5/3)</f>
        <v>5460737.8533333335</v>
      </c>
      <c r="L5" s="42">
        <f>+H5/K5</f>
        <v>74.009346669754933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3">
        <f t="shared" ref="N5:N20" si="3">SUM(G5+J5+M5)</f>
        <v>0</v>
      </c>
      <c r="O5" s="43">
        <f>'พ.ย.65'!N5</f>
        <v>0</v>
      </c>
      <c r="P5" s="57">
        <v>38353808.899999999</v>
      </c>
      <c r="Q5" s="47">
        <v>23192592.57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8">
        <v>2.4</v>
      </c>
      <c r="E6" s="44">
        <v>2.2799999999999998</v>
      </c>
      <c r="F6" s="44">
        <v>1.37</v>
      </c>
      <c r="G6" s="44">
        <f t="shared" si="0"/>
        <v>0</v>
      </c>
      <c r="H6" s="47">
        <v>170260597.81999999</v>
      </c>
      <c r="I6" s="47">
        <v>21097668.039999999</v>
      </c>
      <c r="J6" s="44">
        <f>IF(I6&lt;0,1,0)+IF(H6&lt;0,1,0)</f>
        <v>0</v>
      </c>
      <c r="K6" s="46">
        <f t="shared" si="2"/>
        <v>7032556.0133333327</v>
      </c>
      <c r="L6" s="42">
        <f>+H6/K6</f>
        <v>24.210343649904164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3">
        <f>SUM(G6+J6+M6)</f>
        <v>0</v>
      </c>
      <c r="O6" s="43">
        <f>'พ.ย.65'!N6</f>
        <v>0</v>
      </c>
      <c r="P6" s="57">
        <v>31629533.920000002</v>
      </c>
      <c r="Q6" s="47">
        <v>44266785.57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8">
        <v>5.8</v>
      </c>
      <c r="E7" s="44">
        <v>5.49</v>
      </c>
      <c r="F7" s="44">
        <v>4.28</v>
      </c>
      <c r="G7" s="44">
        <f t="shared" si="0"/>
        <v>0</v>
      </c>
      <c r="H7" s="47">
        <v>91660087.450000003</v>
      </c>
      <c r="I7" s="47">
        <v>2455713.0699999998</v>
      </c>
      <c r="J7" s="44">
        <f t="shared" si="1"/>
        <v>0</v>
      </c>
      <c r="K7" s="46">
        <f t="shared" si="2"/>
        <v>818571.02333333332</v>
      </c>
      <c r="L7" s="42">
        <f t="shared" ref="L7:L20" si="5">+H7/K7</f>
        <v>111.975729456862</v>
      </c>
      <c r="M7" s="40">
        <f t="shared" si="4"/>
        <v>0</v>
      </c>
      <c r="N7" s="43">
        <f t="shared" si="3"/>
        <v>0</v>
      </c>
      <c r="O7" s="43">
        <f>'พ.ย.65'!N7</f>
        <v>1</v>
      </c>
      <c r="P7" s="57">
        <v>2433100.63</v>
      </c>
      <c r="Q7" s="47">
        <v>62726184.439999998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>
        <v>16.579999999999998</v>
      </c>
      <c r="E8" s="48">
        <v>16.21</v>
      </c>
      <c r="F8" s="44">
        <v>15.2</v>
      </c>
      <c r="G8" s="44">
        <f t="shared" si="0"/>
        <v>0</v>
      </c>
      <c r="H8" s="47">
        <v>151947640.24000001</v>
      </c>
      <c r="I8" s="52">
        <v>-6968128.9299999997</v>
      </c>
      <c r="J8" s="39">
        <f t="shared" si="1"/>
        <v>1</v>
      </c>
      <c r="K8" s="49">
        <f t="shared" si="2"/>
        <v>-2322709.6433333331</v>
      </c>
      <c r="L8" s="42">
        <f t="shared" si="5"/>
        <v>-65.418267270780831</v>
      </c>
      <c r="M8" s="40">
        <f t="shared" si="4"/>
        <v>0</v>
      </c>
      <c r="N8" s="43">
        <f t="shared" si="3"/>
        <v>1</v>
      </c>
      <c r="O8" s="43">
        <f>'พ.ย.65'!N8</f>
        <v>1</v>
      </c>
      <c r="P8" s="52">
        <v>-4981112.9400000004</v>
      </c>
      <c r="Q8" s="47">
        <v>138499962.00999999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>
        <v>5.82</v>
      </c>
      <c r="E9" s="48">
        <v>5.39</v>
      </c>
      <c r="F9" s="44">
        <v>4.13</v>
      </c>
      <c r="G9" s="44">
        <f t="shared" si="0"/>
        <v>0</v>
      </c>
      <c r="H9" s="47">
        <v>54402238.020000003</v>
      </c>
      <c r="I9" s="52">
        <v>-5929852.6699999999</v>
      </c>
      <c r="J9" s="39">
        <f t="shared" si="1"/>
        <v>1</v>
      </c>
      <c r="K9" s="49">
        <f t="shared" si="2"/>
        <v>-1976617.5566666666</v>
      </c>
      <c r="L9" s="42">
        <f t="shared" si="5"/>
        <v>-27.522895279622521</v>
      </c>
      <c r="M9" s="40">
        <f t="shared" si="4"/>
        <v>0</v>
      </c>
      <c r="N9" s="43">
        <f t="shared" si="3"/>
        <v>1</v>
      </c>
      <c r="O9" s="43">
        <f>'พ.ย.65'!N9</f>
        <v>1</v>
      </c>
      <c r="P9" s="52">
        <v>-3947725.69</v>
      </c>
      <c r="Q9" s="47">
        <v>35321403.390000001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>
        <v>1.95</v>
      </c>
      <c r="E10" s="48">
        <v>1.8</v>
      </c>
      <c r="F10" s="48">
        <v>1.42</v>
      </c>
      <c r="G10" s="44">
        <f t="shared" si="0"/>
        <v>0</v>
      </c>
      <c r="H10" s="47">
        <v>19099028.59</v>
      </c>
      <c r="I10" s="52">
        <v>-382140.99</v>
      </c>
      <c r="J10" s="39">
        <f t="shared" si="1"/>
        <v>1</v>
      </c>
      <c r="K10" s="49">
        <f t="shared" si="2"/>
        <v>-127380.33</v>
      </c>
      <c r="L10" s="42">
        <f t="shared" si="5"/>
        <v>-149.93703180074976</v>
      </c>
      <c r="M10" s="40">
        <f t="shared" si="4"/>
        <v>0</v>
      </c>
      <c r="N10" s="43">
        <f t="shared" si="3"/>
        <v>1</v>
      </c>
      <c r="O10" s="43">
        <f>'พ.ย.65'!N10</f>
        <v>1</v>
      </c>
      <c r="P10" s="52">
        <v>-36733.919999999998</v>
      </c>
      <c r="Q10" s="47">
        <v>8407951.3200000003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>
        <v>6.86</v>
      </c>
      <c r="E11" s="44">
        <v>6.59</v>
      </c>
      <c r="F11" s="44">
        <v>6.12</v>
      </c>
      <c r="G11" s="44">
        <f t="shared" si="0"/>
        <v>0</v>
      </c>
      <c r="H11" s="47">
        <v>262440145.08000001</v>
      </c>
      <c r="I11" s="52">
        <v>-5500017.5300000003</v>
      </c>
      <c r="J11" s="39">
        <f t="shared" si="1"/>
        <v>1</v>
      </c>
      <c r="K11" s="49">
        <f t="shared" si="2"/>
        <v>-1833339.1766666668</v>
      </c>
      <c r="L11" s="42">
        <f t="shared" si="5"/>
        <v>-143.14871378964494</v>
      </c>
      <c r="M11" s="40">
        <f t="shared" si="4"/>
        <v>0</v>
      </c>
      <c r="N11" s="43">
        <f t="shared" si="3"/>
        <v>1</v>
      </c>
      <c r="O11" s="43">
        <f>'พ.ย.65'!N11</f>
        <v>1</v>
      </c>
      <c r="P11" s="57">
        <v>8698166.1799999997</v>
      </c>
      <c r="Q11" s="47">
        <v>227165186.52000001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>
        <v>3.37</v>
      </c>
      <c r="E12" s="44">
        <v>2.98</v>
      </c>
      <c r="F12" s="44">
        <v>2.0099999999999998</v>
      </c>
      <c r="G12" s="44">
        <f t="shared" si="0"/>
        <v>0</v>
      </c>
      <c r="H12" s="47">
        <v>36725986.219999999</v>
      </c>
      <c r="I12" s="52">
        <v>-3143326.82</v>
      </c>
      <c r="J12" s="39">
        <f t="shared" si="1"/>
        <v>1</v>
      </c>
      <c r="K12" s="49">
        <f t="shared" si="2"/>
        <v>-1047775.6066666666</v>
      </c>
      <c r="L12" s="42">
        <f t="shared" si="5"/>
        <v>-35.051385035425625</v>
      </c>
      <c r="M12" s="40">
        <f t="shared" si="4"/>
        <v>0</v>
      </c>
      <c r="N12" s="43">
        <f t="shared" si="3"/>
        <v>1</v>
      </c>
      <c r="O12" s="43">
        <f>'พ.ย.65'!N12</f>
        <v>1</v>
      </c>
      <c r="P12" s="52">
        <v>-2278130.7200000002</v>
      </c>
      <c r="Q12" s="47">
        <v>15578870.84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4">
        <v>8.2799999999999994</v>
      </c>
      <c r="E13" s="44">
        <v>8.0299999999999994</v>
      </c>
      <c r="F13" s="44">
        <v>6.43</v>
      </c>
      <c r="G13" s="44">
        <f t="shared" si="0"/>
        <v>0</v>
      </c>
      <c r="H13" s="47">
        <v>95302745.709999993</v>
      </c>
      <c r="I13" s="52">
        <v>-1447751.88</v>
      </c>
      <c r="J13" s="39">
        <f t="shared" si="1"/>
        <v>1</v>
      </c>
      <c r="K13" s="49">
        <f t="shared" si="2"/>
        <v>-482583.95999999996</v>
      </c>
      <c r="L13" s="42">
        <f t="shared" si="5"/>
        <v>-197.48427964742135</v>
      </c>
      <c r="M13" s="40">
        <f t="shared" si="4"/>
        <v>0</v>
      </c>
      <c r="N13" s="43">
        <f t="shared" si="3"/>
        <v>1</v>
      </c>
      <c r="O13" s="43">
        <f>'พ.ย.65'!N13</f>
        <v>1</v>
      </c>
      <c r="P13" s="52">
        <v>-1136223.6299999999</v>
      </c>
      <c r="Q13" s="47">
        <v>70922886.780000001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>
        <v>6.03</v>
      </c>
      <c r="E14" s="44">
        <v>5.83</v>
      </c>
      <c r="F14" s="44">
        <v>4.83</v>
      </c>
      <c r="G14" s="44">
        <f t="shared" si="0"/>
        <v>0</v>
      </c>
      <c r="H14" s="47">
        <v>78550291.069999993</v>
      </c>
      <c r="I14" s="47">
        <v>7021204.4500000002</v>
      </c>
      <c r="J14" s="44">
        <f t="shared" si="1"/>
        <v>0</v>
      </c>
      <c r="K14" s="46">
        <f t="shared" si="2"/>
        <v>2340401.4833333334</v>
      </c>
      <c r="L14" s="42">
        <f t="shared" si="5"/>
        <v>33.562741960889625</v>
      </c>
      <c r="M14" s="40">
        <f t="shared" si="4"/>
        <v>0</v>
      </c>
      <c r="N14" s="43">
        <f t="shared" si="3"/>
        <v>0</v>
      </c>
      <c r="O14" s="43">
        <f>'พ.ย.65'!N14</f>
        <v>1</v>
      </c>
      <c r="P14" s="57">
        <v>8401079.0299999993</v>
      </c>
      <c r="Q14" s="47">
        <v>59705886.280000001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>
        <v>7.87</v>
      </c>
      <c r="E15" s="44">
        <v>7.42</v>
      </c>
      <c r="F15" s="44">
        <v>6.37</v>
      </c>
      <c r="G15" s="44">
        <f t="shared" si="0"/>
        <v>0</v>
      </c>
      <c r="H15" s="47">
        <v>79522646.379999995</v>
      </c>
      <c r="I15" s="47">
        <v>2896438.13</v>
      </c>
      <c r="J15" s="44">
        <f t="shared" si="1"/>
        <v>0</v>
      </c>
      <c r="K15" s="46">
        <f t="shared" si="2"/>
        <v>965479.37666666659</v>
      </c>
      <c r="L15" s="42">
        <f t="shared" si="5"/>
        <v>82.365971041818867</v>
      </c>
      <c r="M15" s="40">
        <f t="shared" si="4"/>
        <v>0</v>
      </c>
      <c r="N15" s="43">
        <f t="shared" si="3"/>
        <v>0</v>
      </c>
      <c r="O15" s="43">
        <f>'พ.ย.65'!N15</f>
        <v>1</v>
      </c>
      <c r="P15" s="57">
        <v>4114046.25</v>
      </c>
      <c r="Q15" s="47">
        <v>61949551.549999997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>
        <v>6.24</v>
      </c>
      <c r="E16" s="44">
        <v>6.02</v>
      </c>
      <c r="F16" s="44">
        <v>4.74</v>
      </c>
      <c r="G16" s="44">
        <f t="shared" si="0"/>
        <v>0</v>
      </c>
      <c r="H16" s="47">
        <v>193891202</v>
      </c>
      <c r="I16" s="47">
        <v>16189832.6</v>
      </c>
      <c r="J16" s="44">
        <f t="shared" si="1"/>
        <v>0</v>
      </c>
      <c r="K16" s="46">
        <f t="shared" si="2"/>
        <v>5396610.8666666662</v>
      </c>
      <c r="L16" s="42">
        <f t="shared" si="5"/>
        <v>35.928327387399918</v>
      </c>
      <c r="M16" s="40">
        <f t="shared" si="4"/>
        <v>0</v>
      </c>
      <c r="N16" s="43">
        <f t="shared" si="3"/>
        <v>0</v>
      </c>
      <c r="O16" s="43">
        <f>'พ.ย.65'!N16</f>
        <v>0</v>
      </c>
      <c r="P16" s="57">
        <v>17849244.370000001</v>
      </c>
      <c r="Q16" s="47">
        <v>138404101.69999999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8">
        <v>5.12</v>
      </c>
      <c r="E17" s="44">
        <v>4.92</v>
      </c>
      <c r="F17" s="44">
        <v>4.58</v>
      </c>
      <c r="G17" s="44">
        <f t="shared" si="0"/>
        <v>0</v>
      </c>
      <c r="H17" s="47">
        <v>29560036.649999999</v>
      </c>
      <c r="I17" s="47">
        <v>684407.99</v>
      </c>
      <c r="J17" s="44">
        <f t="shared" si="1"/>
        <v>0</v>
      </c>
      <c r="K17" s="46">
        <f t="shared" si="2"/>
        <v>228135.99666666667</v>
      </c>
      <c r="L17" s="42">
        <f t="shared" si="5"/>
        <v>129.57199688741213</v>
      </c>
      <c r="M17" s="40">
        <f t="shared" si="4"/>
        <v>0</v>
      </c>
      <c r="N17" s="43">
        <f t="shared" si="3"/>
        <v>0</v>
      </c>
      <c r="O17" s="43">
        <f>'พ.ย.65'!N17</f>
        <v>1</v>
      </c>
      <c r="P17" s="57">
        <v>858208.94</v>
      </c>
      <c r="Q17" s="47">
        <v>25684746.93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8">
        <v>14.17</v>
      </c>
      <c r="E18" s="44">
        <v>13.98</v>
      </c>
      <c r="F18" s="44">
        <v>12.93</v>
      </c>
      <c r="G18" s="44">
        <f t="shared" si="0"/>
        <v>0</v>
      </c>
      <c r="H18" s="47">
        <v>218891448.96000001</v>
      </c>
      <c r="I18" s="47">
        <v>1603579.75</v>
      </c>
      <c r="J18" s="44">
        <f t="shared" si="1"/>
        <v>0</v>
      </c>
      <c r="K18" s="46">
        <f>SUM(I18/3)</f>
        <v>534526.58333333337</v>
      </c>
      <c r="L18" s="42">
        <f t="shared" si="5"/>
        <v>409.50526275977228</v>
      </c>
      <c r="M18" s="40">
        <f t="shared" si="4"/>
        <v>0</v>
      </c>
      <c r="N18" s="43">
        <f t="shared" si="3"/>
        <v>0</v>
      </c>
      <c r="O18" s="43">
        <f>'พ.ย.65'!N18</f>
        <v>1</v>
      </c>
      <c r="P18" s="57">
        <v>2651830.4900000002</v>
      </c>
      <c r="Q18" s="47">
        <v>198376499.25999999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>
        <v>3.29</v>
      </c>
      <c r="E19" s="44">
        <v>3.03</v>
      </c>
      <c r="F19" s="44">
        <v>1.69</v>
      </c>
      <c r="G19" s="44">
        <f t="shared" si="0"/>
        <v>0</v>
      </c>
      <c r="H19" s="47">
        <v>25690939.309999999</v>
      </c>
      <c r="I19" s="52">
        <v>-2963820.92</v>
      </c>
      <c r="J19" s="39">
        <f t="shared" si="1"/>
        <v>1</v>
      </c>
      <c r="K19" s="49">
        <f>SUM(I19/3)</f>
        <v>-987940.30666666664</v>
      </c>
      <c r="L19" s="42">
        <f t="shared" si="5"/>
        <v>-26.004546161986063</v>
      </c>
      <c r="M19" s="40">
        <f t="shared" si="4"/>
        <v>0</v>
      </c>
      <c r="N19" s="43">
        <f t="shared" si="3"/>
        <v>1</v>
      </c>
      <c r="O19" s="43">
        <f>'พ.ย.65'!N19</f>
        <v>1</v>
      </c>
      <c r="P19" s="52">
        <v>-2223230.71</v>
      </c>
      <c r="Q19" s="47">
        <v>7787063.5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>
        <v>3.21</v>
      </c>
      <c r="E20" s="44">
        <v>2.98</v>
      </c>
      <c r="F20" s="48">
        <v>2.2000000000000002</v>
      </c>
      <c r="G20" s="44">
        <f t="shared" si="0"/>
        <v>0</v>
      </c>
      <c r="H20" s="47">
        <v>15392675.66</v>
      </c>
      <c r="I20" s="52">
        <v>-533822.68000000005</v>
      </c>
      <c r="J20" s="39">
        <f t="shared" si="1"/>
        <v>1</v>
      </c>
      <c r="K20" s="49">
        <f>SUM(I20/3)</f>
        <v>-177940.89333333334</v>
      </c>
      <c r="L20" s="42">
        <f t="shared" si="5"/>
        <v>-86.504430609804743</v>
      </c>
      <c r="M20" s="40">
        <f t="shared" si="4"/>
        <v>0</v>
      </c>
      <c r="N20" s="43">
        <f t="shared" si="3"/>
        <v>1</v>
      </c>
      <c r="O20" s="43">
        <f>'พ.ย.65'!N20</f>
        <v>1</v>
      </c>
      <c r="P20" s="57">
        <v>439057.47</v>
      </c>
      <c r="Q20" s="47">
        <v>8335663.0700000003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H21" sqref="H2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69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6" t="s">
        <v>53</v>
      </c>
      <c r="P1" s="53">
        <v>243300</v>
      </c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126" t="s">
        <v>70</v>
      </c>
      <c r="O2" s="114" t="s">
        <v>71</v>
      </c>
      <c r="P2" s="114" t="s">
        <v>56</v>
      </c>
      <c r="Q2" s="101" t="s">
        <v>37</v>
      </c>
    </row>
    <row r="3" spans="1:25" ht="38.25" customHeight="1" thickBot="1" x14ac:dyDescent="0.3">
      <c r="C3" s="95"/>
      <c r="D3" s="95" t="s">
        <v>36</v>
      </c>
      <c r="E3" s="95" t="s">
        <v>35</v>
      </c>
      <c r="F3" s="95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126"/>
      <c r="O3" s="114"/>
      <c r="P3" s="114"/>
      <c r="Q3" s="101"/>
    </row>
    <row r="4" spans="1:25" ht="36.75" customHeight="1" thickBot="1" x14ac:dyDescent="0.3">
      <c r="C4" s="95"/>
      <c r="D4" s="95"/>
      <c r="E4" s="95"/>
      <c r="F4" s="95"/>
      <c r="G4" s="103"/>
      <c r="H4" s="104"/>
      <c r="I4" s="95"/>
      <c r="J4" s="105"/>
      <c r="K4" s="106"/>
      <c r="L4" s="95"/>
      <c r="M4" s="100"/>
      <c r="N4" s="126"/>
      <c r="O4" s="114"/>
      <c r="P4" s="114"/>
      <c r="Q4" s="101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4">
        <v>2.61</v>
      </c>
      <c r="E5" s="44">
        <v>2.38</v>
      </c>
      <c r="F5" s="44">
        <v>1.29</v>
      </c>
      <c r="G5" s="44">
        <f t="shared" ref="G5:G20" si="0">(IF(D5&lt;1.5,1,0))+(IF(E5&lt;1,1,0))+(IF(F5&lt;0.8,1,0))</f>
        <v>0</v>
      </c>
      <c r="H5" s="47">
        <v>445396550.20999998</v>
      </c>
      <c r="I5" s="47">
        <v>42987066.350000001</v>
      </c>
      <c r="J5" s="44">
        <f t="shared" ref="J5:J20" si="1">IF(I5&lt;0,1,0)+IF(H5&lt;0,1,0)</f>
        <v>0</v>
      </c>
      <c r="K5" s="46">
        <f t="shared" ref="K5:K20" si="2">SUM(I5/4)</f>
        <v>10746766.5875</v>
      </c>
      <c r="L5" s="42">
        <f>+H5/K5</f>
        <v>41.444703072648728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3">
        <f>SUM(G5+J5+M5)</f>
        <v>0</v>
      </c>
      <c r="O5" s="43">
        <f>'ธ.ค.65'!N5</f>
        <v>0</v>
      </c>
      <c r="P5" s="57">
        <v>43940375.75</v>
      </c>
      <c r="Q5" s="47">
        <v>79198268.219999999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4">
        <v>2.15</v>
      </c>
      <c r="E6" s="44">
        <v>2.04</v>
      </c>
      <c r="F6" s="44">
        <v>1.35</v>
      </c>
      <c r="G6" s="44">
        <f>(IF(D6&lt;1.5,1,0))+(IF(E6&lt;1,1,0))+(IF(F6&lt;0.8,1,0))</f>
        <v>0</v>
      </c>
      <c r="H6" s="47">
        <v>150418522.38</v>
      </c>
      <c r="I6" s="47">
        <v>5106416.88</v>
      </c>
      <c r="J6" s="44">
        <f>IF(I6&lt;0,1,0)+IF(H6&lt;0,1,0)</f>
        <v>0</v>
      </c>
      <c r="K6" s="46">
        <f t="shared" si="2"/>
        <v>1276604.22</v>
      </c>
      <c r="L6" s="42">
        <f>+H6/K6</f>
        <v>117.82706027714681</v>
      </c>
      <c r="M6" s="44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3">
        <f t="shared" ref="N6:N8" si="4">SUM(G6+J6+M6)</f>
        <v>0</v>
      </c>
      <c r="O6" s="43">
        <f>'ธ.ค.65'!N6</f>
        <v>0</v>
      </c>
      <c r="P6" s="57">
        <v>19289078.34</v>
      </c>
      <c r="Q6" s="47">
        <v>46056466.619999997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4">
        <v>5.16</v>
      </c>
      <c r="E7" s="44">
        <v>4.92</v>
      </c>
      <c r="F7" s="48">
        <v>3.8</v>
      </c>
      <c r="G7" s="44">
        <f t="shared" si="0"/>
        <v>0</v>
      </c>
      <c r="H7" s="47">
        <v>95579889</v>
      </c>
      <c r="I7" s="47">
        <v>7240186.3399999999</v>
      </c>
      <c r="J7" s="44">
        <f t="shared" si="1"/>
        <v>0</v>
      </c>
      <c r="K7" s="46">
        <f t="shared" si="2"/>
        <v>1810046.585</v>
      </c>
      <c r="L7" s="42">
        <f t="shared" ref="L7:L20" si="5">+H7/K7</f>
        <v>52.805209430562805</v>
      </c>
      <c r="M7" s="40">
        <f t="shared" si="3"/>
        <v>0</v>
      </c>
      <c r="N7" s="43">
        <f t="shared" si="4"/>
        <v>0</v>
      </c>
      <c r="O7" s="43">
        <f>'ธ.ค.65'!N7</f>
        <v>0</v>
      </c>
      <c r="P7" s="57">
        <v>7506964.2800000003</v>
      </c>
      <c r="Q7" s="47">
        <v>64437028.75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8">
        <v>11.9</v>
      </c>
      <c r="E8" s="44">
        <v>11.65</v>
      </c>
      <c r="F8" s="44">
        <v>11.16</v>
      </c>
      <c r="G8" s="44">
        <f t="shared" si="0"/>
        <v>0</v>
      </c>
      <c r="H8" s="47">
        <v>160921809.53</v>
      </c>
      <c r="I8" s="47">
        <v>1159761.3700000001</v>
      </c>
      <c r="J8" s="44">
        <f t="shared" si="1"/>
        <v>0</v>
      </c>
      <c r="K8" s="46">
        <f t="shared" si="2"/>
        <v>289940.34250000003</v>
      </c>
      <c r="L8" s="42">
        <f t="shared" si="5"/>
        <v>555.01696708522024</v>
      </c>
      <c r="M8" s="40">
        <f t="shared" si="3"/>
        <v>0</v>
      </c>
      <c r="N8" s="43">
        <f t="shared" si="4"/>
        <v>0</v>
      </c>
      <c r="O8" s="43">
        <f>'ธ.ค.65'!N8</f>
        <v>1</v>
      </c>
      <c r="P8" s="57">
        <v>3030097.28</v>
      </c>
      <c r="Q8" s="47">
        <v>150014383.72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8">
        <v>4.2</v>
      </c>
      <c r="E9" s="44">
        <v>3.96</v>
      </c>
      <c r="F9" s="48">
        <v>3.3</v>
      </c>
      <c r="G9" s="44">
        <f t="shared" si="0"/>
        <v>0</v>
      </c>
      <c r="H9" s="47">
        <v>58030547.719999999</v>
      </c>
      <c r="I9" s="52">
        <v>-1801353.14</v>
      </c>
      <c r="J9" s="39">
        <f t="shared" si="1"/>
        <v>1</v>
      </c>
      <c r="K9" s="49">
        <f t="shared" si="2"/>
        <v>-450338.28499999997</v>
      </c>
      <c r="L9" s="42">
        <f t="shared" si="5"/>
        <v>-128.85990299492303</v>
      </c>
      <c r="M9" s="40">
        <f t="shared" si="3"/>
        <v>0</v>
      </c>
      <c r="N9" s="43">
        <f t="shared" ref="N9:N20" si="6">SUM(G9+J9+M9)</f>
        <v>1</v>
      </c>
      <c r="O9" s="43">
        <f>'ธ.ค.65'!N9</f>
        <v>1</v>
      </c>
      <c r="P9" s="57">
        <v>882064.01</v>
      </c>
      <c r="Q9" s="47">
        <v>41717010.399999999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>
        <v>1.94</v>
      </c>
      <c r="E10" s="48">
        <v>1.8</v>
      </c>
      <c r="F10" s="44">
        <v>1.49</v>
      </c>
      <c r="G10" s="44">
        <f t="shared" si="0"/>
        <v>0</v>
      </c>
      <c r="H10" s="47">
        <v>19370234.629999999</v>
      </c>
      <c r="I10" s="52">
        <v>-144703.29</v>
      </c>
      <c r="J10" s="39">
        <f t="shared" si="1"/>
        <v>1</v>
      </c>
      <c r="K10" s="49">
        <f t="shared" si="2"/>
        <v>-36175.822500000002</v>
      </c>
      <c r="L10" s="42">
        <f t="shared" si="5"/>
        <v>-535.44697235287458</v>
      </c>
      <c r="M10" s="40">
        <f t="shared" si="3"/>
        <v>0</v>
      </c>
      <c r="N10" s="43">
        <f t="shared" si="6"/>
        <v>1</v>
      </c>
      <c r="O10" s="43">
        <f>'ธ.ค.65'!N10</f>
        <v>1</v>
      </c>
      <c r="P10" s="57">
        <v>454622.11</v>
      </c>
      <c r="Q10" s="47">
        <v>9944948.8399999999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>
        <v>5.94</v>
      </c>
      <c r="E11" s="44">
        <v>5.73</v>
      </c>
      <c r="F11" s="44">
        <v>5.33</v>
      </c>
      <c r="G11" s="44">
        <f t="shared" si="0"/>
        <v>0</v>
      </c>
      <c r="H11" s="47">
        <v>273142520.29000002</v>
      </c>
      <c r="I11" s="52">
        <v>-4324785.1100000003</v>
      </c>
      <c r="J11" s="39">
        <f t="shared" si="1"/>
        <v>1</v>
      </c>
      <c r="K11" s="49">
        <f t="shared" si="2"/>
        <v>-1081196.2775000001</v>
      </c>
      <c r="L11" s="42">
        <f t="shared" si="5"/>
        <v>-252.62991186167861</v>
      </c>
      <c r="M11" s="40">
        <f t="shared" si="3"/>
        <v>0</v>
      </c>
      <c r="N11" s="43">
        <f t="shared" si="6"/>
        <v>1</v>
      </c>
      <c r="O11" s="43">
        <f>'ธ.ค.65'!N11</f>
        <v>1</v>
      </c>
      <c r="P11" s="57">
        <v>17861793.170000002</v>
      </c>
      <c r="Q11" s="47">
        <v>237083989.56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>
        <v>4.1500000000000004</v>
      </c>
      <c r="E12" s="44">
        <v>3.81</v>
      </c>
      <c r="F12" s="44">
        <v>3.02</v>
      </c>
      <c r="G12" s="44">
        <f t="shared" si="0"/>
        <v>0</v>
      </c>
      <c r="H12" s="47">
        <v>54783517.869999997</v>
      </c>
      <c r="I12" s="47">
        <v>11335362.310000001</v>
      </c>
      <c r="J12" s="44">
        <f t="shared" si="1"/>
        <v>0</v>
      </c>
      <c r="K12" s="46">
        <f t="shared" si="2"/>
        <v>2833840.5775000001</v>
      </c>
      <c r="L12" s="42">
        <f t="shared" si="5"/>
        <v>19.331898309653585</v>
      </c>
      <c r="M12" s="40">
        <f t="shared" si="3"/>
        <v>0</v>
      </c>
      <c r="N12" s="43">
        <f t="shared" si="6"/>
        <v>0</v>
      </c>
      <c r="O12" s="43">
        <f>'ธ.ค.65'!N12</f>
        <v>1</v>
      </c>
      <c r="P12" s="57">
        <v>11603478.630000001</v>
      </c>
      <c r="Q12" s="47">
        <v>35181275.899999999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8">
        <v>6.5</v>
      </c>
      <c r="E13" s="44">
        <v>6.34</v>
      </c>
      <c r="F13" s="44">
        <v>5.52</v>
      </c>
      <c r="G13" s="44">
        <f t="shared" si="0"/>
        <v>0</v>
      </c>
      <c r="H13" s="47">
        <v>95582676.209999993</v>
      </c>
      <c r="I13" s="47">
        <v>844629.88</v>
      </c>
      <c r="J13" s="44">
        <f t="shared" si="1"/>
        <v>0</v>
      </c>
      <c r="K13" s="46">
        <f t="shared" si="2"/>
        <v>211157.47</v>
      </c>
      <c r="L13" s="42">
        <f t="shared" si="5"/>
        <v>452.66064331041662</v>
      </c>
      <c r="M13" s="40">
        <f t="shared" si="3"/>
        <v>0</v>
      </c>
      <c r="N13" s="43">
        <f t="shared" si="6"/>
        <v>0</v>
      </c>
      <c r="O13" s="43">
        <f>'ธ.ค.65'!N13</f>
        <v>1</v>
      </c>
      <c r="P13" s="57">
        <v>1593262.44</v>
      </c>
      <c r="Q13" s="47">
        <v>78440016.129999995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>
        <v>6.14</v>
      </c>
      <c r="E14" s="44">
        <v>5.92</v>
      </c>
      <c r="F14" s="44">
        <v>4.93</v>
      </c>
      <c r="G14" s="44">
        <f t="shared" si="0"/>
        <v>0</v>
      </c>
      <c r="H14" s="47">
        <v>80018386.859999999</v>
      </c>
      <c r="I14" s="47">
        <v>9000188.3699999992</v>
      </c>
      <c r="J14" s="44">
        <f t="shared" si="1"/>
        <v>0</v>
      </c>
      <c r="K14" s="46">
        <f t="shared" si="2"/>
        <v>2250047.0924999998</v>
      </c>
      <c r="L14" s="42">
        <f t="shared" si="5"/>
        <v>35.562983160095797</v>
      </c>
      <c r="M14" s="40">
        <f t="shared" si="3"/>
        <v>0</v>
      </c>
      <c r="N14" s="43">
        <f t="shared" si="6"/>
        <v>0</v>
      </c>
      <c r="O14" s="43">
        <f>'ธ.ค.65'!N14</f>
        <v>0</v>
      </c>
      <c r="P14" s="57">
        <v>11059687.810000001</v>
      </c>
      <c r="Q14" s="47">
        <v>61160462.869999997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>
        <v>7.53</v>
      </c>
      <c r="E15" s="44">
        <v>7.11</v>
      </c>
      <c r="F15" s="48">
        <v>6.4</v>
      </c>
      <c r="G15" s="44">
        <f t="shared" si="0"/>
        <v>0</v>
      </c>
      <c r="H15" s="47">
        <v>83960277.019999996</v>
      </c>
      <c r="I15" s="47">
        <v>8454191.0700000003</v>
      </c>
      <c r="J15" s="44">
        <f t="shared" si="1"/>
        <v>0</v>
      </c>
      <c r="K15" s="46">
        <f t="shared" si="2"/>
        <v>2113547.7675000001</v>
      </c>
      <c r="L15" s="42">
        <f t="shared" si="5"/>
        <v>39.72480693886186</v>
      </c>
      <c r="M15" s="40">
        <f t="shared" si="3"/>
        <v>0</v>
      </c>
      <c r="N15" s="43">
        <f t="shared" si="6"/>
        <v>0</v>
      </c>
      <c r="O15" s="43">
        <f>'ธ.ค.65'!N15</f>
        <v>0</v>
      </c>
      <c r="P15" s="57">
        <v>10222184.32</v>
      </c>
      <c r="Q15" s="47">
        <v>69249005.560000002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8">
        <v>6.32</v>
      </c>
      <c r="E16" s="44">
        <v>6.11</v>
      </c>
      <c r="F16" s="44">
        <v>5.21</v>
      </c>
      <c r="G16" s="44">
        <f t="shared" si="0"/>
        <v>0</v>
      </c>
      <c r="H16" s="47">
        <v>190670481.21000001</v>
      </c>
      <c r="I16" s="47">
        <v>27302987.059999999</v>
      </c>
      <c r="J16" s="44">
        <f t="shared" si="1"/>
        <v>0</v>
      </c>
      <c r="K16" s="46">
        <f t="shared" si="2"/>
        <v>6825746.7649999997</v>
      </c>
      <c r="L16" s="42">
        <f t="shared" si="5"/>
        <v>27.934010412998383</v>
      </c>
      <c r="M16" s="40">
        <f t="shared" si="3"/>
        <v>0</v>
      </c>
      <c r="N16" s="43">
        <f t="shared" si="6"/>
        <v>0</v>
      </c>
      <c r="O16" s="43">
        <f>'ธ.ค.65'!N16</f>
        <v>0</v>
      </c>
      <c r="P16" s="57">
        <v>30441738.559999999</v>
      </c>
      <c r="Q16" s="47">
        <v>150814763.15000001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8">
        <v>4.6100000000000003</v>
      </c>
      <c r="E17" s="48">
        <v>4.43</v>
      </c>
      <c r="F17" s="44">
        <v>4.21</v>
      </c>
      <c r="G17" s="44">
        <f t="shared" si="0"/>
        <v>0</v>
      </c>
      <c r="H17" s="47">
        <v>31280046.010000002</v>
      </c>
      <c r="I17" s="47">
        <v>2195976.92</v>
      </c>
      <c r="J17" s="44">
        <f t="shared" si="1"/>
        <v>0</v>
      </c>
      <c r="K17" s="46">
        <f t="shared" si="2"/>
        <v>548994.23</v>
      </c>
      <c r="L17" s="42">
        <f t="shared" si="5"/>
        <v>56.977003219141309</v>
      </c>
      <c r="M17" s="40">
        <f t="shared" si="3"/>
        <v>0</v>
      </c>
      <c r="N17" s="43">
        <f t="shared" si="6"/>
        <v>0</v>
      </c>
      <c r="O17" s="43">
        <f>'ธ.ค.65'!N17</f>
        <v>0</v>
      </c>
      <c r="P17" s="57">
        <v>2621584.15</v>
      </c>
      <c r="Q17" s="47">
        <v>27769858.559999999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4">
        <v>13.13</v>
      </c>
      <c r="E18" s="44">
        <v>12.98</v>
      </c>
      <c r="F18" s="44">
        <v>12.18</v>
      </c>
      <c r="G18" s="44">
        <f t="shared" si="0"/>
        <v>0</v>
      </c>
      <c r="H18" s="47">
        <v>222961187.61000001</v>
      </c>
      <c r="I18" s="47">
        <v>3939276.97</v>
      </c>
      <c r="J18" s="44">
        <f t="shared" si="1"/>
        <v>0</v>
      </c>
      <c r="K18" s="46">
        <f t="shared" si="2"/>
        <v>984819.24250000005</v>
      </c>
      <c r="L18" s="42">
        <f t="shared" si="5"/>
        <v>226.39808199117311</v>
      </c>
      <c r="M18" s="40">
        <f t="shared" si="3"/>
        <v>0</v>
      </c>
      <c r="N18" s="43">
        <f t="shared" si="6"/>
        <v>0</v>
      </c>
      <c r="O18" s="43">
        <f>'ธ.ค.65'!N18</f>
        <v>0</v>
      </c>
      <c r="P18" s="57">
        <v>5961428.7800000003</v>
      </c>
      <c r="Q18" s="47">
        <v>205511223.75999999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>
        <v>2.97</v>
      </c>
      <c r="E19" s="44">
        <v>2.73</v>
      </c>
      <c r="F19" s="44">
        <v>1.84</v>
      </c>
      <c r="G19" s="44">
        <f t="shared" si="0"/>
        <v>0</v>
      </c>
      <c r="H19" s="134">
        <v>25199394.039999999</v>
      </c>
      <c r="I19" s="52">
        <v>-621759.05000000005</v>
      </c>
      <c r="J19" s="39">
        <f t="shared" si="1"/>
        <v>1</v>
      </c>
      <c r="K19" s="49">
        <f t="shared" si="2"/>
        <v>-155439.76250000001</v>
      </c>
      <c r="L19" s="42">
        <f t="shared" si="5"/>
        <v>-162.11678166968377</v>
      </c>
      <c r="M19" s="40">
        <f t="shared" si="3"/>
        <v>0</v>
      </c>
      <c r="N19" s="43">
        <f t="shared" si="6"/>
        <v>1</v>
      </c>
      <c r="O19" s="43">
        <f>'ธ.ค.65'!N19</f>
        <v>1</v>
      </c>
      <c r="P19" s="57">
        <v>482239.52</v>
      </c>
      <c r="Q19" s="47">
        <v>10672007.02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>
        <v>3.19</v>
      </c>
      <c r="E20" s="44">
        <v>2.98</v>
      </c>
      <c r="F20" s="44">
        <v>2.36</v>
      </c>
      <c r="G20" s="44">
        <f t="shared" si="0"/>
        <v>0</v>
      </c>
      <c r="H20" s="47">
        <v>15225230.26</v>
      </c>
      <c r="I20" s="47">
        <v>507687.92</v>
      </c>
      <c r="J20" s="44">
        <f t="shared" si="1"/>
        <v>0</v>
      </c>
      <c r="K20" s="46">
        <f t="shared" si="2"/>
        <v>126921.98</v>
      </c>
      <c r="L20" s="42">
        <f t="shared" si="5"/>
        <v>119.95739634695268</v>
      </c>
      <c r="M20" s="40">
        <f t="shared" si="3"/>
        <v>0</v>
      </c>
      <c r="N20" s="43">
        <f t="shared" si="6"/>
        <v>0</v>
      </c>
      <c r="O20" s="43">
        <f>'ธ.ค.65'!N20</f>
        <v>1</v>
      </c>
      <c r="P20" s="57">
        <v>1850084.43</v>
      </c>
      <c r="Q20" s="47">
        <v>9467240.6300000008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9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8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56" t="s">
        <v>53</v>
      </c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73</v>
      </c>
      <c r="O2" s="114" t="s">
        <v>74</v>
      </c>
      <c r="P2" s="114" t="s">
        <v>56</v>
      </c>
      <c r="Q2" s="110" t="s">
        <v>37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4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14"/>
      <c r="P4" s="114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4"/>
      <c r="E5" s="44"/>
      <c r="F5" s="55"/>
      <c r="G5" s="55">
        <f t="shared" ref="G5:G20" si="0">(IF(D5&lt;1.5,1,0))+(IF(E5&lt;1,1,0))+(IF(F5&lt;0.8,1,0))</f>
        <v>3</v>
      </c>
      <c r="H5" s="47"/>
      <c r="I5" s="47"/>
      <c r="J5" s="44">
        <f t="shared" ref="J5:J20" si="1">IF(I5&lt;0,1,0)+IF(H5&lt;0,1,0)</f>
        <v>0</v>
      </c>
      <c r="K5" s="46">
        <f t="shared" ref="K5:K20" si="2">SUM(I5/5)</f>
        <v>0</v>
      </c>
      <c r="L5" s="42" t="e">
        <f>+H5/K5</f>
        <v>#DIV/0!</v>
      </c>
      <c r="M5" s="40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3">
        <f t="shared" ref="N5:N20" si="3">SUM(G5+J5+M5)</f>
        <v>3</v>
      </c>
      <c r="O5" s="43">
        <f>'ม.ค.66'!N5</f>
        <v>0</v>
      </c>
      <c r="P5" s="57"/>
      <c r="Q5" s="73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4"/>
      <c r="E6" s="48"/>
      <c r="F6" s="44"/>
      <c r="G6" s="44">
        <f t="shared" si="0"/>
        <v>3</v>
      </c>
      <c r="H6" s="47"/>
      <c r="I6" s="47"/>
      <c r="J6" s="44">
        <f>IF(I6&lt;0,1,0)+IF(H6&lt;0,1,0)</f>
        <v>0</v>
      </c>
      <c r="K6" s="46">
        <f t="shared" si="2"/>
        <v>0</v>
      </c>
      <c r="L6" s="42" t="e">
        <f>+H6/K6</f>
        <v>#DIV/0!</v>
      </c>
      <c r="M6" s="44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3">
        <f>SUM(G6+J6+M6)</f>
        <v>3</v>
      </c>
      <c r="O6" s="43">
        <f>'ม.ค.66'!N6</f>
        <v>0</v>
      </c>
      <c r="P6" s="57"/>
      <c r="Q6" s="47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8"/>
      <c r="E7" s="44"/>
      <c r="F7" s="44"/>
      <c r="G7" s="44">
        <f t="shared" si="0"/>
        <v>3</v>
      </c>
      <c r="H7" s="47"/>
      <c r="I7" s="47"/>
      <c r="J7" s="44">
        <f t="shared" si="1"/>
        <v>0</v>
      </c>
      <c r="K7" s="46">
        <f t="shared" si="2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3"/>
        <v>3</v>
      </c>
      <c r="O7" s="43">
        <f>'ม.ค.66'!N7</f>
        <v>0</v>
      </c>
      <c r="P7" s="57"/>
      <c r="Q7" s="47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/>
      <c r="E8" s="44"/>
      <c r="F8" s="44"/>
      <c r="G8" s="44">
        <f t="shared" si="0"/>
        <v>3</v>
      </c>
      <c r="H8" s="47"/>
      <c r="I8" s="47"/>
      <c r="J8" s="44">
        <f t="shared" si="1"/>
        <v>0</v>
      </c>
      <c r="K8" s="46">
        <f t="shared" si="2"/>
        <v>0</v>
      </c>
      <c r="L8" s="42" t="e">
        <f t="shared" si="5"/>
        <v>#DIV/0!</v>
      </c>
      <c r="M8" s="40" t="b">
        <f t="shared" si="4"/>
        <v>0</v>
      </c>
      <c r="N8" s="43">
        <f t="shared" si="3"/>
        <v>3</v>
      </c>
      <c r="O8" s="43">
        <f>'ม.ค.66'!N8</f>
        <v>0</v>
      </c>
      <c r="P8" s="57"/>
      <c r="Q8" s="47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/>
      <c r="E9" s="44"/>
      <c r="F9" s="44"/>
      <c r="G9" s="44">
        <f t="shared" si="0"/>
        <v>3</v>
      </c>
      <c r="H9" s="47"/>
      <c r="I9" s="47"/>
      <c r="J9" s="44">
        <f t="shared" si="1"/>
        <v>0</v>
      </c>
      <c r="K9" s="46">
        <f t="shared" si="2"/>
        <v>0</v>
      </c>
      <c r="L9" s="42" t="e">
        <f t="shared" si="5"/>
        <v>#DIV/0!</v>
      </c>
      <c r="M9" s="40" t="b">
        <f t="shared" si="4"/>
        <v>0</v>
      </c>
      <c r="N9" s="43">
        <f t="shared" si="3"/>
        <v>3</v>
      </c>
      <c r="O9" s="43">
        <f>'ม.ค.66'!N9</f>
        <v>1</v>
      </c>
      <c r="P9" s="57"/>
      <c r="Q9" s="47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/>
      <c r="E10" s="44"/>
      <c r="F10" s="48"/>
      <c r="G10" s="44">
        <f t="shared" si="0"/>
        <v>3</v>
      </c>
      <c r="H10" s="47"/>
      <c r="I10" s="47"/>
      <c r="J10" s="44">
        <f t="shared" si="1"/>
        <v>0</v>
      </c>
      <c r="K10" s="46">
        <f t="shared" si="2"/>
        <v>0</v>
      </c>
      <c r="L10" s="42" t="e">
        <f t="shared" si="5"/>
        <v>#DIV/0!</v>
      </c>
      <c r="M10" s="40" t="b">
        <f t="shared" si="4"/>
        <v>0</v>
      </c>
      <c r="N10" s="43">
        <f t="shared" si="3"/>
        <v>3</v>
      </c>
      <c r="O10" s="43">
        <f>'ม.ค.66'!N10</f>
        <v>1</v>
      </c>
      <c r="P10" s="57"/>
      <c r="Q10" s="47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/>
      <c r="E11" s="44"/>
      <c r="F11" s="44"/>
      <c r="G11" s="44">
        <f t="shared" si="0"/>
        <v>3</v>
      </c>
      <c r="H11" s="47"/>
      <c r="I11" s="47"/>
      <c r="J11" s="44">
        <f t="shared" si="1"/>
        <v>0</v>
      </c>
      <c r="K11" s="46">
        <f t="shared" si="2"/>
        <v>0</v>
      </c>
      <c r="L11" s="42" t="e">
        <f t="shared" si="5"/>
        <v>#DIV/0!</v>
      </c>
      <c r="M11" s="40" t="b">
        <f t="shared" si="4"/>
        <v>0</v>
      </c>
      <c r="N11" s="43">
        <f t="shared" si="3"/>
        <v>3</v>
      </c>
      <c r="O11" s="43">
        <f>'ม.ค.66'!N11</f>
        <v>1</v>
      </c>
      <c r="P11" s="57"/>
      <c r="Q11" s="47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/>
      <c r="E12" s="44"/>
      <c r="F12" s="44"/>
      <c r="G12" s="44">
        <f t="shared" si="0"/>
        <v>3</v>
      </c>
      <c r="H12" s="47"/>
      <c r="I12" s="47"/>
      <c r="J12" s="44">
        <f t="shared" si="1"/>
        <v>0</v>
      </c>
      <c r="K12" s="46">
        <f t="shared" si="2"/>
        <v>0</v>
      </c>
      <c r="L12" s="42" t="e">
        <f t="shared" si="5"/>
        <v>#DIV/0!</v>
      </c>
      <c r="M12" s="40" t="b">
        <f t="shared" si="4"/>
        <v>0</v>
      </c>
      <c r="N12" s="43">
        <f t="shared" si="3"/>
        <v>3</v>
      </c>
      <c r="O12" s="43">
        <f>'ม.ค.66'!N12</f>
        <v>0</v>
      </c>
      <c r="P12" s="57"/>
      <c r="Q12" s="47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4"/>
      <c r="E13" s="44"/>
      <c r="F13" s="44"/>
      <c r="G13" s="44">
        <f t="shared" si="0"/>
        <v>3</v>
      </c>
      <c r="H13" s="47"/>
      <c r="I13" s="47"/>
      <c r="J13" s="44">
        <f t="shared" si="1"/>
        <v>0</v>
      </c>
      <c r="K13" s="46">
        <f t="shared" si="2"/>
        <v>0</v>
      </c>
      <c r="L13" s="42" t="e">
        <f t="shared" si="5"/>
        <v>#DIV/0!</v>
      </c>
      <c r="M13" s="40" t="b">
        <f t="shared" si="4"/>
        <v>0</v>
      </c>
      <c r="N13" s="43">
        <f t="shared" si="3"/>
        <v>3</v>
      </c>
      <c r="O13" s="43">
        <f>'ม.ค.66'!N13</f>
        <v>0</v>
      </c>
      <c r="P13" s="57"/>
      <c r="Q13" s="47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/>
      <c r="E14" s="44"/>
      <c r="F14" s="44"/>
      <c r="G14" s="44">
        <f t="shared" si="0"/>
        <v>3</v>
      </c>
      <c r="H14" s="47"/>
      <c r="I14" s="47"/>
      <c r="J14" s="44">
        <f t="shared" si="1"/>
        <v>0</v>
      </c>
      <c r="K14" s="46">
        <f t="shared" si="2"/>
        <v>0</v>
      </c>
      <c r="L14" s="42" t="e">
        <f t="shared" si="5"/>
        <v>#DIV/0!</v>
      </c>
      <c r="M14" s="40" t="b">
        <f t="shared" si="4"/>
        <v>0</v>
      </c>
      <c r="N14" s="43">
        <f t="shared" si="3"/>
        <v>3</v>
      </c>
      <c r="O14" s="43">
        <f>'ม.ค.66'!N14</f>
        <v>0</v>
      </c>
      <c r="P14" s="57"/>
      <c r="Q14" s="47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/>
      <c r="E15" s="44"/>
      <c r="F15" s="44"/>
      <c r="G15" s="44">
        <f t="shared" si="0"/>
        <v>3</v>
      </c>
      <c r="H15" s="47"/>
      <c r="I15" s="47"/>
      <c r="J15" s="44">
        <f t="shared" si="1"/>
        <v>0</v>
      </c>
      <c r="K15" s="46">
        <f t="shared" si="2"/>
        <v>0</v>
      </c>
      <c r="L15" s="42" t="e">
        <f t="shared" si="5"/>
        <v>#DIV/0!</v>
      </c>
      <c r="M15" s="40" t="b">
        <f t="shared" si="4"/>
        <v>0</v>
      </c>
      <c r="N15" s="43">
        <f t="shared" si="3"/>
        <v>3</v>
      </c>
      <c r="O15" s="43">
        <f>'ม.ค.66'!N15</f>
        <v>0</v>
      </c>
      <c r="P15" s="57"/>
      <c r="Q15" s="47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/>
      <c r="E16" s="44"/>
      <c r="F16" s="44"/>
      <c r="G16" s="44">
        <f t="shared" si="0"/>
        <v>3</v>
      </c>
      <c r="H16" s="47"/>
      <c r="I16" s="47"/>
      <c r="J16" s="44">
        <f t="shared" si="1"/>
        <v>0</v>
      </c>
      <c r="K16" s="46">
        <f t="shared" si="2"/>
        <v>0</v>
      </c>
      <c r="L16" s="42" t="e">
        <f t="shared" si="5"/>
        <v>#DIV/0!</v>
      </c>
      <c r="M16" s="40" t="b">
        <f t="shared" si="4"/>
        <v>0</v>
      </c>
      <c r="N16" s="43">
        <f t="shared" si="3"/>
        <v>3</v>
      </c>
      <c r="O16" s="43">
        <f>'ม.ค.66'!N16</f>
        <v>0</v>
      </c>
      <c r="P16" s="57"/>
      <c r="Q16" s="47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4"/>
      <c r="E17" s="44"/>
      <c r="F17" s="44"/>
      <c r="G17" s="44">
        <f t="shared" si="0"/>
        <v>3</v>
      </c>
      <c r="H17" s="47"/>
      <c r="I17" s="47"/>
      <c r="J17" s="44">
        <f t="shared" si="1"/>
        <v>0</v>
      </c>
      <c r="K17" s="46">
        <f t="shared" si="2"/>
        <v>0</v>
      </c>
      <c r="L17" s="42" t="e">
        <f t="shared" si="5"/>
        <v>#DIV/0!</v>
      </c>
      <c r="M17" s="40" t="b">
        <f t="shared" si="4"/>
        <v>0</v>
      </c>
      <c r="N17" s="43">
        <f t="shared" si="3"/>
        <v>3</v>
      </c>
      <c r="O17" s="43">
        <f>'ม.ค.66'!N17</f>
        <v>0</v>
      </c>
      <c r="P17" s="57"/>
      <c r="Q17" s="47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4"/>
      <c r="E18" s="44"/>
      <c r="F18" s="44"/>
      <c r="G18" s="44">
        <f t="shared" si="0"/>
        <v>3</v>
      </c>
      <c r="H18" s="47"/>
      <c r="I18" s="47"/>
      <c r="J18" s="44">
        <f t="shared" si="1"/>
        <v>0</v>
      </c>
      <c r="K18" s="46">
        <f t="shared" si="2"/>
        <v>0</v>
      </c>
      <c r="L18" s="42" t="e">
        <f t="shared" si="5"/>
        <v>#DIV/0!</v>
      </c>
      <c r="M18" s="40" t="b">
        <f t="shared" si="4"/>
        <v>0</v>
      </c>
      <c r="N18" s="43">
        <f t="shared" si="3"/>
        <v>3</v>
      </c>
      <c r="O18" s="43">
        <f>'ม.ค.66'!N18</f>
        <v>0</v>
      </c>
      <c r="P18" s="57"/>
      <c r="Q18" s="47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/>
      <c r="E19" s="44"/>
      <c r="F19" s="44"/>
      <c r="G19" s="44">
        <f t="shared" si="0"/>
        <v>3</v>
      </c>
      <c r="H19" s="47"/>
      <c r="I19" s="72"/>
      <c r="J19" s="44">
        <f t="shared" si="1"/>
        <v>0</v>
      </c>
      <c r="K19" s="46">
        <f t="shared" si="2"/>
        <v>0</v>
      </c>
      <c r="L19" s="42" t="e">
        <f t="shared" si="5"/>
        <v>#DIV/0!</v>
      </c>
      <c r="M19" s="40" t="b">
        <f t="shared" si="4"/>
        <v>0</v>
      </c>
      <c r="N19" s="43">
        <f t="shared" si="3"/>
        <v>3</v>
      </c>
      <c r="O19" s="43">
        <f>'ม.ค.66'!N19</f>
        <v>1</v>
      </c>
      <c r="P19" s="57"/>
      <c r="Q19" s="47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/>
      <c r="E20" s="48"/>
      <c r="F20" s="44"/>
      <c r="G20" s="44">
        <f t="shared" si="0"/>
        <v>3</v>
      </c>
      <c r="H20" s="47"/>
      <c r="I20" s="47"/>
      <c r="J20" s="44">
        <f t="shared" si="1"/>
        <v>0</v>
      </c>
      <c r="K20" s="41">
        <f t="shared" si="2"/>
        <v>0</v>
      </c>
      <c r="L20" s="42" t="e">
        <f t="shared" si="5"/>
        <v>#DIV/0!</v>
      </c>
      <c r="M20" s="40" t="b">
        <f t="shared" si="4"/>
        <v>0</v>
      </c>
      <c r="N20" s="43">
        <f t="shared" si="3"/>
        <v>3</v>
      </c>
      <c r="O20" s="43">
        <f>'ม.ค.66'!N20</f>
        <v>0</v>
      </c>
      <c r="P20" s="57"/>
      <c r="Q20" s="47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75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56" t="s">
        <v>53</v>
      </c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77</v>
      </c>
      <c r="O2" s="114" t="s">
        <v>78</v>
      </c>
      <c r="P2" s="114" t="s">
        <v>56</v>
      </c>
      <c r="Q2" s="110" t="s">
        <v>37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4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14"/>
      <c r="P4" s="114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74"/>
      <c r="E5" s="74"/>
      <c r="F5" s="39"/>
      <c r="G5" s="39">
        <f t="shared" ref="G5:G20" si="0">(IF(D5&lt;1.5,1,0))+(IF(E5&lt;1,1,0))+(IF(F5&lt;0.8,1,0))</f>
        <v>3</v>
      </c>
      <c r="H5" s="75"/>
      <c r="I5" s="75"/>
      <c r="J5" s="44">
        <f t="shared" ref="J5:J20" si="1">IF(I5&lt;0,1,0)+IF(H5&lt;0,1,0)</f>
        <v>0</v>
      </c>
      <c r="K5" s="46">
        <f t="shared" ref="K5:K20" si="2">SUM(I5/6)</f>
        <v>0</v>
      </c>
      <c r="L5" s="42" t="e">
        <f>+H5/K5</f>
        <v>#DIV/0!</v>
      </c>
      <c r="M5" s="40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3">
        <f t="shared" ref="N5:N20" si="3">SUM(G5+J5+M5)</f>
        <v>3</v>
      </c>
      <c r="O5" s="43">
        <f>'ก.พ.66'!N5</f>
        <v>3</v>
      </c>
      <c r="P5" s="57"/>
      <c r="Q5" s="52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74"/>
      <c r="E6" s="74"/>
      <c r="F6" s="74"/>
      <c r="G6" s="44">
        <f t="shared" si="0"/>
        <v>3</v>
      </c>
      <c r="H6" s="75"/>
      <c r="I6" s="75"/>
      <c r="J6" s="44">
        <f>IF(I6&lt;0,1,0)+IF(H6&lt;0,1,0)</f>
        <v>0</v>
      </c>
      <c r="K6" s="46">
        <f t="shared" si="2"/>
        <v>0</v>
      </c>
      <c r="L6" s="42" t="e">
        <f>+H6/K6</f>
        <v>#DIV/0!</v>
      </c>
      <c r="M6" s="44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3">
        <f>SUM(G6+J6+M6)</f>
        <v>3</v>
      </c>
      <c r="O6" s="43">
        <f>'ก.พ.66'!N6</f>
        <v>3</v>
      </c>
      <c r="P6" s="57"/>
      <c r="Q6" s="52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74"/>
      <c r="E7" s="74"/>
      <c r="F7" s="74"/>
      <c r="G7" s="44">
        <f t="shared" si="0"/>
        <v>3</v>
      </c>
      <c r="H7" s="75"/>
      <c r="I7" s="75"/>
      <c r="J7" s="44">
        <f t="shared" si="1"/>
        <v>0</v>
      </c>
      <c r="K7" s="46">
        <f t="shared" si="2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3"/>
        <v>3</v>
      </c>
      <c r="O7" s="43">
        <f>'ก.พ.66'!N7</f>
        <v>3</v>
      </c>
      <c r="P7" s="57"/>
      <c r="Q7" s="75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74"/>
      <c r="E8" s="74"/>
      <c r="F8" s="74"/>
      <c r="G8" s="44">
        <f t="shared" si="0"/>
        <v>3</v>
      </c>
      <c r="H8" s="75"/>
      <c r="I8" s="75"/>
      <c r="J8" s="44">
        <f t="shared" si="1"/>
        <v>0</v>
      </c>
      <c r="K8" s="46">
        <f t="shared" si="2"/>
        <v>0</v>
      </c>
      <c r="L8" s="42" t="e">
        <f t="shared" si="5"/>
        <v>#DIV/0!</v>
      </c>
      <c r="M8" s="40" t="b">
        <f t="shared" si="4"/>
        <v>0</v>
      </c>
      <c r="N8" s="43">
        <f t="shared" si="3"/>
        <v>3</v>
      </c>
      <c r="O8" s="43">
        <f>'ก.พ.66'!N8</f>
        <v>3</v>
      </c>
      <c r="P8" s="57"/>
      <c r="Q8" s="75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74"/>
      <c r="E9" s="74"/>
      <c r="F9" s="74"/>
      <c r="G9" s="44">
        <f t="shared" si="0"/>
        <v>3</v>
      </c>
      <c r="H9" s="75"/>
      <c r="I9" s="75"/>
      <c r="J9" s="44">
        <f t="shared" si="1"/>
        <v>0</v>
      </c>
      <c r="K9" s="46">
        <f t="shared" si="2"/>
        <v>0</v>
      </c>
      <c r="L9" s="42" t="e">
        <f t="shared" si="5"/>
        <v>#DIV/0!</v>
      </c>
      <c r="M9" s="40" t="b">
        <f t="shared" si="4"/>
        <v>0</v>
      </c>
      <c r="N9" s="43">
        <f t="shared" si="3"/>
        <v>3</v>
      </c>
      <c r="O9" s="43">
        <f>'ก.พ.66'!N9</f>
        <v>3</v>
      </c>
      <c r="P9" s="57"/>
      <c r="Q9" s="75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74"/>
      <c r="E10" s="74"/>
      <c r="F10" s="74"/>
      <c r="G10" s="44">
        <f t="shared" si="0"/>
        <v>3</v>
      </c>
      <c r="H10" s="75"/>
      <c r="I10" s="75"/>
      <c r="J10" s="44">
        <f t="shared" si="1"/>
        <v>0</v>
      </c>
      <c r="K10" s="46">
        <f t="shared" si="2"/>
        <v>0</v>
      </c>
      <c r="L10" s="42" t="e">
        <f t="shared" si="5"/>
        <v>#DIV/0!</v>
      </c>
      <c r="M10" s="40" t="b">
        <f t="shared" si="4"/>
        <v>0</v>
      </c>
      <c r="N10" s="43">
        <f t="shared" si="3"/>
        <v>3</v>
      </c>
      <c r="O10" s="43">
        <f>'ก.พ.66'!N10</f>
        <v>3</v>
      </c>
      <c r="P10" s="57"/>
      <c r="Q10" s="75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74"/>
      <c r="E11" s="74"/>
      <c r="F11" s="76"/>
      <c r="G11" s="44">
        <f t="shared" si="0"/>
        <v>3</v>
      </c>
      <c r="H11" s="75"/>
      <c r="I11" s="75"/>
      <c r="J11" s="44">
        <f t="shared" si="1"/>
        <v>0</v>
      </c>
      <c r="K11" s="46">
        <f t="shared" si="2"/>
        <v>0</v>
      </c>
      <c r="L11" s="42" t="e">
        <f t="shared" si="5"/>
        <v>#DIV/0!</v>
      </c>
      <c r="M11" s="40" t="b">
        <f t="shared" si="4"/>
        <v>0</v>
      </c>
      <c r="N11" s="43">
        <f t="shared" si="3"/>
        <v>3</v>
      </c>
      <c r="O11" s="43">
        <f>'ก.พ.66'!N11</f>
        <v>3</v>
      </c>
      <c r="P11" s="57"/>
      <c r="Q11" s="75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76"/>
      <c r="E12" s="76"/>
      <c r="F12" s="74"/>
      <c r="G12" s="44">
        <f t="shared" si="0"/>
        <v>3</v>
      </c>
      <c r="H12" s="75"/>
      <c r="I12" s="75"/>
      <c r="J12" s="44">
        <f t="shared" si="1"/>
        <v>0</v>
      </c>
      <c r="K12" s="46">
        <f t="shared" si="2"/>
        <v>0</v>
      </c>
      <c r="L12" s="42" t="e">
        <f t="shared" si="5"/>
        <v>#DIV/0!</v>
      </c>
      <c r="M12" s="40" t="b">
        <f t="shared" si="4"/>
        <v>0</v>
      </c>
      <c r="N12" s="43">
        <f t="shared" si="3"/>
        <v>3</v>
      </c>
      <c r="O12" s="43">
        <f>'ก.พ.66'!N12</f>
        <v>3</v>
      </c>
      <c r="P12" s="57"/>
      <c r="Q12" s="75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74"/>
      <c r="E13" s="74"/>
      <c r="F13" s="74"/>
      <c r="G13" s="44">
        <f t="shared" si="0"/>
        <v>3</v>
      </c>
      <c r="H13" s="75"/>
      <c r="I13" s="75"/>
      <c r="J13" s="44">
        <f t="shared" si="1"/>
        <v>0</v>
      </c>
      <c r="K13" s="46">
        <f t="shared" si="2"/>
        <v>0</v>
      </c>
      <c r="L13" s="42" t="e">
        <f t="shared" si="5"/>
        <v>#DIV/0!</v>
      </c>
      <c r="M13" s="40" t="b">
        <f t="shared" si="4"/>
        <v>0</v>
      </c>
      <c r="N13" s="43">
        <f t="shared" si="3"/>
        <v>3</v>
      </c>
      <c r="O13" s="43">
        <f>'ก.พ.66'!N13</f>
        <v>3</v>
      </c>
      <c r="P13" s="57"/>
      <c r="Q13" s="75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74"/>
      <c r="E14" s="74"/>
      <c r="F14" s="74"/>
      <c r="G14" s="44">
        <f t="shared" si="0"/>
        <v>3</v>
      </c>
      <c r="H14" s="75"/>
      <c r="I14" s="75"/>
      <c r="J14" s="44">
        <f t="shared" si="1"/>
        <v>0</v>
      </c>
      <c r="K14" s="46">
        <f t="shared" si="2"/>
        <v>0</v>
      </c>
      <c r="L14" s="42" t="e">
        <f t="shared" si="5"/>
        <v>#DIV/0!</v>
      </c>
      <c r="M14" s="40" t="b">
        <f t="shared" si="4"/>
        <v>0</v>
      </c>
      <c r="N14" s="43">
        <f t="shared" si="3"/>
        <v>3</v>
      </c>
      <c r="O14" s="43">
        <f>'ก.พ.66'!N14</f>
        <v>3</v>
      </c>
      <c r="P14" s="57"/>
      <c r="Q14" s="75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74"/>
      <c r="E15" s="74"/>
      <c r="F15" s="76"/>
      <c r="G15" s="44">
        <f t="shared" si="0"/>
        <v>3</v>
      </c>
      <c r="H15" s="75"/>
      <c r="I15" s="75"/>
      <c r="J15" s="44">
        <f t="shared" si="1"/>
        <v>0</v>
      </c>
      <c r="K15" s="46">
        <f t="shared" si="2"/>
        <v>0</v>
      </c>
      <c r="L15" s="42" t="e">
        <f t="shared" si="5"/>
        <v>#DIV/0!</v>
      </c>
      <c r="M15" s="40" t="b">
        <f t="shared" si="4"/>
        <v>0</v>
      </c>
      <c r="N15" s="43">
        <f t="shared" si="3"/>
        <v>3</v>
      </c>
      <c r="O15" s="43">
        <f>'ก.พ.66'!N15</f>
        <v>3</v>
      </c>
      <c r="P15" s="57"/>
      <c r="Q15" s="75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74"/>
      <c r="E16" s="74"/>
      <c r="F16" s="74"/>
      <c r="G16" s="44">
        <f t="shared" si="0"/>
        <v>3</v>
      </c>
      <c r="H16" s="75"/>
      <c r="I16" s="75"/>
      <c r="J16" s="44">
        <f t="shared" si="1"/>
        <v>0</v>
      </c>
      <c r="K16" s="46">
        <f t="shared" si="2"/>
        <v>0</v>
      </c>
      <c r="L16" s="42" t="e">
        <f t="shared" si="5"/>
        <v>#DIV/0!</v>
      </c>
      <c r="M16" s="40" t="b">
        <f t="shared" si="4"/>
        <v>0</v>
      </c>
      <c r="N16" s="43">
        <f t="shared" si="3"/>
        <v>3</v>
      </c>
      <c r="O16" s="43">
        <f>'ก.พ.66'!N16</f>
        <v>3</v>
      </c>
      <c r="P16" s="57"/>
      <c r="Q16" s="75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76"/>
      <c r="E17" s="74"/>
      <c r="F17" s="74"/>
      <c r="G17" s="44">
        <f t="shared" si="0"/>
        <v>3</v>
      </c>
      <c r="H17" s="75"/>
      <c r="I17" s="75"/>
      <c r="J17" s="44">
        <f t="shared" si="1"/>
        <v>0</v>
      </c>
      <c r="K17" s="46">
        <f t="shared" si="2"/>
        <v>0</v>
      </c>
      <c r="L17" s="42" t="e">
        <f t="shared" si="5"/>
        <v>#DIV/0!</v>
      </c>
      <c r="M17" s="40" t="b">
        <f t="shared" si="4"/>
        <v>0</v>
      </c>
      <c r="N17" s="43">
        <f t="shared" si="3"/>
        <v>3</v>
      </c>
      <c r="O17" s="43">
        <f>'ก.พ.66'!N17</f>
        <v>3</v>
      </c>
      <c r="P17" s="57"/>
      <c r="Q17" s="75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74"/>
      <c r="E18" s="74"/>
      <c r="F18" s="74"/>
      <c r="G18" s="44">
        <f t="shared" si="0"/>
        <v>3</v>
      </c>
      <c r="H18" s="75"/>
      <c r="I18" s="75"/>
      <c r="J18" s="44">
        <f t="shared" si="1"/>
        <v>0</v>
      </c>
      <c r="K18" s="46">
        <f t="shared" si="2"/>
        <v>0</v>
      </c>
      <c r="L18" s="42" t="e">
        <f t="shared" si="5"/>
        <v>#DIV/0!</v>
      </c>
      <c r="M18" s="40" t="b">
        <f t="shared" si="4"/>
        <v>0</v>
      </c>
      <c r="N18" s="43">
        <f t="shared" si="3"/>
        <v>3</v>
      </c>
      <c r="O18" s="43">
        <f>'ก.พ.66'!N18</f>
        <v>3</v>
      </c>
      <c r="P18" s="57"/>
      <c r="Q18" s="75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74"/>
      <c r="E19" s="74"/>
      <c r="F19" s="74"/>
      <c r="G19" s="44">
        <f t="shared" si="0"/>
        <v>3</v>
      </c>
      <c r="H19" s="75"/>
      <c r="I19" s="75"/>
      <c r="J19" s="44">
        <f t="shared" si="1"/>
        <v>0</v>
      </c>
      <c r="K19" s="46">
        <f t="shared" si="2"/>
        <v>0</v>
      </c>
      <c r="L19" s="42" t="e">
        <f t="shared" si="5"/>
        <v>#DIV/0!</v>
      </c>
      <c r="M19" s="40" t="b">
        <f t="shared" si="4"/>
        <v>0</v>
      </c>
      <c r="N19" s="43">
        <f t="shared" si="3"/>
        <v>3</v>
      </c>
      <c r="O19" s="43">
        <f>'ก.พ.66'!N19</f>
        <v>3</v>
      </c>
      <c r="P19" s="57"/>
      <c r="Q19" s="75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74"/>
      <c r="E20" s="74"/>
      <c r="F20" s="74"/>
      <c r="G20" s="44">
        <f t="shared" si="0"/>
        <v>3</v>
      </c>
      <c r="H20" s="75"/>
      <c r="I20" s="75"/>
      <c r="J20" s="44">
        <f t="shared" si="1"/>
        <v>0</v>
      </c>
      <c r="K20" s="41">
        <f t="shared" si="2"/>
        <v>0</v>
      </c>
      <c r="L20" s="42" t="e">
        <f t="shared" si="5"/>
        <v>#DIV/0!</v>
      </c>
      <c r="M20" s="40" t="b">
        <f t="shared" si="4"/>
        <v>0</v>
      </c>
      <c r="N20" s="43">
        <f t="shared" si="3"/>
        <v>3</v>
      </c>
      <c r="O20" s="43">
        <f>'ก.พ.66'!N20</f>
        <v>3</v>
      </c>
      <c r="P20" s="57"/>
      <c r="Q20" s="75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76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56" t="s">
        <v>53</v>
      </c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79</v>
      </c>
      <c r="O2" s="114" t="s">
        <v>80</v>
      </c>
      <c r="P2" s="114" t="s">
        <v>56</v>
      </c>
      <c r="Q2" s="110" t="s">
        <v>61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4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14"/>
      <c r="P4" s="114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74"/>
      <c r="E5" s="74"/>
      <c r="F5" s="76"/>
      <c r="G5" s="44">
        <f t="shared" ref="G5:G20" si="0">(IF(D5&lt;1.5,1,0))+(IF(E5&lt;1,1,0))+(IF(F5&lt;0.8,1,0))</f>
        <v>3</v>
      </c>
      <c r="H5" s="75"/>
      <c r="I5" s="75"/>
      <c r="J5" s="44">
        <f t="shared" ref="J5:J20" si="1">IF(I5&lt;0,1,0)+IF(H5&lt;0,1,0)</f>
        <v>0</v>
      </c>
      <c r="K5" s="46">
        <f>SUM(I5/7)</f>
        <v>0</v>
      </c>
      <c r="L5" s="42" t="e">
        <f>+H5/K5</f>
        <v>#DIV/0!</v>
      </c>
      <c r="M5" s="44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3">
        <f t="shared" ref="N5:N20" si="2">SUM(G5+J5+M5)</f>
        <v>3</v>
      </c>
      <c r="O5" s="43">
        <f>'มี.ค.66'!N5</f>
        <v>3</v>
      </c>
      <c r="P5" s="57"/>
      <c r="Q5" s="75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76"/>
      <c r="E6" s="76"/>
      <c r="F6" s="74"/>
      <c r="G6" s="44">
        <f t="shared" si="0"/>
        <v>3</v>
      </c>
      <c r="H6" s="75"/>
      <c r="I6" s="75"/>
      <c r="J6" s="44">
        <f>IF(I6&lt;0,1,0)+IF(H6&lt;0,1,0)</f>
        <v>0</v>
      </c>
      <c r="K6" s="46">
        <f>SUM(I6/7)</f>
        <v>0</v>
      </c>
      <c r="L6" s="42" t="e">
        <f>+H6/K6</f>
        <v>#DIV/0!</v>
      </c>
      <c r="M6" s="44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3">
        <f>SUM(G6+J6+M6)</f>
        <v>3</v>
      </c>
      <c r="O6" s="43">
        <f>'มี.ค.66'!N6</f>
        <v>3</v>
      </c>
      <c r="P6" s="57"/>
      <c r="Q6" s="75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74"/>
      <c r="E7" s="76"/>
      <c r="F7" s="74"/>
      <c r="G7" s="44">
        <f t="shared" si="0"/>
        <v>3</v>
      </c>
      <c r="H7" s="75"/>
      <c r="I7" s="75"/>
      <c r="J7" s="44">
        <f t="shared" si="1"/>
        <v>0</v>
      </c>
      <c r="K7" s="46">
        <f>SUM(I7/7)</f>
        <v>0</v>
      </c>
      <c r="L7" s="42" t="e">
        <f t="shared" ref="L7:L20" si="4">+H7/K7</f>
        <v>#DIV/0!</v>
      </c>
      <c r="M7" s="44" t="b">
        <f t="shared" si="3"/>
        <v>0</v>
      </c>
      <c r="N7" s="43">
        <f t="shared" si="2"/>
        <v>3</v>
      </c>
      <c r="O7" s="43">
        <f>'มี.ค.66'!N7</f>
        <v>3</v>
      </c>
      <c r="P7" s="57"/>
      <c r="Q7" s="75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74"/>
      <c r="E8" s="74"/>
      <c r="F8" s="74"/>
      <c r="G8" s="44">
        <f t="shared" si="0"/>
        <v>3</v>
      </c>
      <c r="H8" s="75"/>
      <c r="I8" s="75"/>
      <c r="J8" s="44">
        <f t="shared" si="1"/>
        <v>0</v>
      </c>
      <c r="K8" s="46">
        <f t="shared" ref="K8:K19" si="5">SUM(I8/7)</f>
        <v>0</v>
      </c>
      <c r="L8" s="42" t="e">
        <f t="shared" si="4"/>
        <v>#DIV/0!</v>
      </c>
      <c r="M8" s="44" t="b">
        <f t="shared" si="3"/>
        <v>0</v>
      </c>
      <c r="N8" s="43">
        <f t="shared" si="2"/>
        <v>3</v>
      </c>
      <c r="O8" s="43">
        <f>'มี.ค.66'!N8</f>
        <v>3</v>
      </c>
      <c r="P8" s="57"/>
      <c r="Q8" s="75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74"/>
      <c r="E9" s="74"/>
      <c r="F9" s="74"/>
      <c r="G9" s="44">
        <f t="shared" si="0"/>
        <v>3</v>
      </c>
      <c r="H9" s="75"/>
      <c r="I9" s="75"/>
      <c r="J9" s="44">
        <f t="shared" si="1"/>
        <v>0</v>
      </c>
      <c r="K9" s="46">
        <f t="shared" si="5"/>
        <v>0</v>
      </c>
      <c r="L9" s="42" t="e">
        <f t="shared" si="4"/>
        <v>#DIV/0!</v>
      </c>
      <c r="M9" s="44" t="b">
        <f t="shared" si="3"/>
        <v>0</v>
      </c>
      <c r="N9" s="43">
        <f t="shared" si="2"/>
        <v>3</v>
      </c>
      <c r="O9" s="43">
        <f>'มี.ค.66'!N9</f>
        <v>3</v>
      </c>
      <c r="P9" s="57"/>
      <c r="Q9" s="75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74"/>
      <c r="E10" s="76"/>
      <c r="F10" s="74"/>
      <c r="G10" s="44">
        <f t="shared" si="0"/>
        <v>3</v>
      </c>
      <c r="H10" s="75"/>
      <c r="I10" s="75"/>
      <c r="J10" s="44">
        <f t="shared" si="1"/>
        <v>0</v>
      </c>
      <c r="K10" s="46">
        <f t="shared" si="5"/>
        <v>0</v>
      </c>
      <c r="L10" s="42" t="e">
        <f t="shared" si="4"/>
        <v>#DIV/0!</v>
      </c>
      <c r="M10" s="44" t="b">
        <f t="shared" si="3"/>
        <v>0</v>
      </c>
      <c r="N10" s="43">
        <f t="shared" si="2"/>
        <v>3</v>
      </c>
      <c r="O10" s="43">
        <f>'มี.ค.66'!N10</f>
        <v>3</v>
      </c>
      <c r="P10" s="57"/>
      <c r="Q10" s="75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74"/>
      <c r="E11" s="74"/>
      <c r="F11" s="74"/>
      <c r="G11" s="44">
        <f t="shared" si="0"/>
        <v>3</v>
      </c>
      <c r="H11" s="75"/>
      <c r="I11" s="75"/>
      <c r="J11" s="44">
        <f t="shared" si="1"/>
        <v>0</v>
      </c>
      <c r="K11" s="46">
        <f t="shared" si="5"/>
        <v>0</v>
      </c>
      <c r="L11" s="42" t="e">
        <f t="shared" si="4"/>
        <v>#DIV/0!</v>
      </c>
      <c r="M11" s="44" t="b">
        <f t="shared" si="3"/>
        <v>0</v>
      </c>
      <c r="N11" s="43">
        <f t="shared" si="2"/>
        <v>3</v>
      </c>
      <c r="O11" s="43">
        <f>'มี.ค.66'!N11</f>
        <v>3</v>
      </c>
      <c r="P11" s="57"/>
      <c r="Q11" s="75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74"/>
      <c r="E12" s="74"/>
      <c r="F12" s="74"/>
      <c r="G12" s="44">
        <f t="shared" si="0"/>
        <v>3</v>
      </c>
      <c r="H12" s="75"/>
      <c r="I12" s="75"/>
      <c r="J12" s="44">
        <f t="shared" si="1"/>
        <v>0</v>
      </c>
      <c r="K12" s="46">
        <f t="shared" si="5"/>
        <v>0</v>
      </c>
      <c r="L12" s="42" t="e">
        <f t="shared" si="4"/>
        <v>#DIV/0!</v>
      </c>
      <c r="M12" s="44" t="b">
        <f t="shared" si="3"/>
        <v>0</v>
      </c>
      <c r="N12" s="43">
        <f t="shared" si="2"/>
        <v>3</v>
      </c>
      <c r="O12" s="43">
        <f>'มี.ค.66'!N12</f>
        <v>3</v>
      </c>
      <c r="P12" s="57"/>
      <c r="Q12" s="75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74"/>
      <c r="E13" s="74"/>
      <c r="F13" s="74"/>
      <c r="G13" s="44">
        <f t="shared" si="0"/>
        <v>3</v>
      </c>
      <c r="H13" s="75"/>
      <c r="I13" s="75"/>
      <c r="J13" s="44">
        <f t="shared" si="1"/>
        <v>0</v>
      </c>
      <c r="K13" s="46">
        <f t="shared" si="5"/>
        <v>0</v>
      </c>
      <c r="L13" s="42" t="e">
        <f t="shared" si="4"/>
        <v>#DIV/0!</v>
      </c>
      <c r="M13" s="44" t="b">
        <f t="shared" si="3"/>
        <v>0</v>
      </c>
      <c r="N13" s="43">
        <f t="shared" si="2"/>
        <v>3</v>
      </c>
      <c r="O13" s="43">
        <f>'มี.ค.66'!N13</f>
        <v>3</v>
      </c>
      <c r="P13" s="57"/>
      <c r="Q13" s="75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74"/>
      <c r="E14" s="76"/>
      <c r="F14" s="74"/>
      <c r="G14" s="44">
        <f t="shared" si="0"/>
        <v>3</v>
      </c>
      <c r="H14" s="75"/>
      <c r="I14" s="75"/>
      <c r="J14" s="44">
        <f t="shared" si="1"/>
        <v>0</v>
      </c>
      <c r="K14" s="46">
        <f t="shared" si="5"/>
        <v>0</v>
      </c>
      <c r="L14" s="42" t="e">
        <f t="shared" si="4"/>
        <v>#DIV/0!</v>
      </c>
      <c r="M14" s="44" t="b">
        <f t="shared" si="3"/>
        <v>0</v>
      </c>
      <c r="N14" s="43">
        <f t="shared" si="2"/>
        <v>3</v>
      </c>
      <c r="O14" s="43">
        <f>'มี.ค.66'!N14</f>
        <v>3</v>
      </c>
      <c r="P14" s="57"/>
      <c r="Q14" s="75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74"/>
      <c r="E15" s="74"/>
      <c r="F15" s="74"/>
      <c r="G15" s="44">
        <f t="shared" si="0"/>
        <v>3</v>
      </c>
      <c r="H15" s="75"/>
      <c r="I15" s="75"/>
      <c r="J15" s="44">
        <f t="shared" si="1"/>
        <v>0</v>
      </c>
      <c r="K15" s="46">
        <f t="shared" si="5"/>
        <v>0</v>
      </c>
      <c r="L15" s="42" t="e">
        <f t="shared" si="4"/>
        <v>#DIV/0!</v>
      </c>
      <c r="M15" s="44" t="b">
        <f t="shared" si="3"/>
        <v>0</v>
      </c>
      <c r="N15" s="43">
        <f t="shared" si="2"/>
        <v>3</v>
      </c>
      <c r="O15" s="43">
        <f>'มี.ค.66'!N15</f>
        <v>3</v>
      </c>
      <c r="P15" s="57"/>
      <c r="Q15" s="75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74"/>
      <c r="E16" s="74"/>
      <c r="F16" s="74"/>
      <c r="G16" s="44">
        <f t="shared" si="0"/>
        <v>3</v>
      </c>
      <c r="H16" s="75"/>
      <c r="I16" s="75"/>
      <c r="J16" s="44">
        <f t="shared" si="1"/>
        <v>0</v>
      </c>
      <c r="K16" s="46">
        <f t="shared" si="5"/>
        <v>0</v>
      </c>
      <c r="L16" s="42" t="e">
        <f t="shared" si="4"/>
        <v>#DIV/0!</v>
      </c>
      <c r="M16" s="44" t="b">
        <f t="shared" si="3"/>
        <v>0</v>
      </c>
      <c r="N16" s="43">
        <f t="shared" si="2"/>
        <v>3</v>
      </c>
      <c r="O16" s="43">
        <f>'มี.ค.66'!N16</f>
        <v>3</v>
      </c>
      <c r="P16" s="57"/>
      <c r="Q16" s="75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74"/>
      <c r="E17" s="74"/>
      <c r="F17" s="74"/>
      <c r="G17" s="44">
        <f t="shared" si="0"/>
        <v>3</v>
      </c>
      <c r="H17" s="75"/>
      <c r="I17" s="75"/>
      <c r="J17" s="44">
        <f t="shared" si="1"/>
        <v>0</v>
      </c>
      <c r="K17" s="46">
        <f t="shared" si="5"/>
        <v>0</v>
      </c>
      <c r="L17" s="42" t="e">
        <f t="shared" si="4"/>
        <v>#DIV/0!</v>
      </c>
      <c r="M17" s="44" t="b">
        <f t="shared" si="3"/>
        <v>0</v>
      </c>
      <c r="N17" s="43">
        <f t="shared" si="2"/>
        <v>3</v>
      </c>
      <c r="O17" s="43">
        <f>'มี.ค.66'!N17</f>
        <v>3</v>
      </c>
      <c r="P17" s="57"/>
      <c r="Q17" s="75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74"/>
      <c r="E18" s="74"/>
      <c r="F18" s="74"/>
      <c r="G18" s="44">
        <f t="shared" si="0"/>
        <v>3</v>
      </c>
      <c r="H18" s="75"/>
      <c r="I18" s="75"/>
      <c r="J18" s="44">
        <f t="shared" si="1"/>
        <v>0</v>
      </c>
      <c r="K18" s="46">
        <f t="shared" si="5"/>
        <v>0</v>
      </c>
      <c r="L18" s="42" t="e">
        <f t="shared" si="4"/>
        <v>#DIV/0!</v>
      </c>
      <c r="M18" s="44" t="b">
        <f t="shared" si="3"/>
        <v>0</v>
      </c>
      <c r="N18" s="43">
        <f t="shared" si="2"/>
        <v>3</v>
      </c>
      <c r="O18" s="43">
        <f>'มี.ค.66'!N18</f>
        <v>3</v>
      </c>
      <c r="P18" s="57"/>
      <c r="Q18" s="75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74"/>
      <c r="E19" s="74"/>
      <c r="F19" s="74"/>
      <c r="G19" s="44">
        <f t="shared" si="0"/>
        <v>3</v>
      </c>
      <c r="H19" s="75"/>
      <c r="I19" s="75"/>
      <c r="J19" s="44">
        <f t="shared" si="1"/>
        <v>0</v>
      </c>
      <c r="K19" s="46">
        <f t="shared" si="5"/>
        <v>0</v>
      </c>
      <c r="L19" s="42" t="e">
        <f t="shared" si="4"/>
        <v>#DIV/0!</v>
      </c>
      <c r="M19" s="44" t="b">
        <f t="shared" si="3"/>
        <v>0</v>
      </c>
      <c r="N19" s="43">
        <f t="shared" si="2"/>
        <v>3</v>
      </c>
      <c r="O19" s="43">
        <f>'มี.ค.66'!N19</f>
        <v>3</v>
      </c>
      <c r="P19" s="57"/>
      <c r="Q19" s="75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74"/>
      <c r="E20" s="74"/>
      <c r="F20" s="74"/>
      <c r="G20" s="44">
        <f t="shared" si="0"/>
        <v>3</v>
      </c>
      <c r="H20" s="75"/>
      <c r="I20" s="75"/>
      <c r="J20" s="44">
        <f t="shared" si="1"/>
        <v>0</v>
      </c>
      <c r="K20" s="46">
        <f>SUM(I20/7)</f>
        <v>0</v>
      </c>
      <c r="L20" s="42" t="e">
        <f t="shared" si="4"/>
        <v>#DIV/0!</v>
      </c>
      <c r="M20" s="44" t="b">
        <f t="shared" si="3"/>
        <v>0</v>
      </c>
      <c r="N20" s="43">
        <f t="shared" si="2"/>
        <v>3</v>
      </c>
      <c r="O20" s="43">
        <f>'มี.ค.66'!N20</f>
        <v>3</v>
      </c>
      <c r="P20" s="57"/>
      <c r="Q20" s="75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76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56" t="s">
        <v>53</v>
      </c>
      <c r="Q1" s="54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81</v>
      </c>
      <c r="O2" s="114" t="s">
        <v>82</v>
      </c>
      <c r="P2" s="114" t="s">
        <v>56</v>
      </c>
      <c r="Q2" s="110" t="s">
        <v>37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4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14"/>
      <c r="P4" s="114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74"/>
      <c r="E5" s="74"/>
      <c r="F5" s="76"/>
      <c r="G5" s="44">
        <f t="shared" ref="G5:G20" si="0">(IF(D5&lt;1.5,1,0))+(IF(E5&lt;1,1,0))+(IF(F5&lt;0.8,1,0))</f>
        <v>3</v>
      </c>
      <c r="H5" s="75"/>
      <c r="I5" s="75"/>
      <c r="J5" s="44">
        <f t="shared" ref="J5:J20" si="1">IF(I5&lt;0,1,0)+IF(H5&lt;0,1,0)</f>
        <v>0</v>
      </c>
      <c r="K5" s="46">
        <f>SUM(I5/8)</f>
        <v>0</v>
      </c>
      <c r="L5" s="42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3">
        <f t="shared" ref="N5:N20" si="2">SUM(G5+J5+M5)</f>
        <v>3</v>
      </c>
      <c r="O5" s="43">
        <f>'เม.ย.66'!N5</f>
        <v>3</v>
      </c>
      <c r="P5" s="57"/>
      <c r="Q5" s="75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74"/>
      <c r="E6" s="74"/>
      <c r="F6" s="74"/>
      <c r="G6" s="44">
        <f t="shared" si="0"/>
        <v>3</v>
      </c>
      <c r="H6" s="75"/>
      <c r="I6" s="75"/>
      <c r="J6" s="44">
        <f>IF(I6&lt;0,1,0)+IF(H6&lt;0,1,0)</f>
        <v>0</v>
      </c>
      <c r="K6" s="46">
        <f t="shared" ref="K6:K20" si="3">SUM(I6/8)</f>
        <v>0</v>
      </c>
      <c r="L6" s="42" t="e">
        <f>+H6/K6</f>
        <v>#DIV/0!</v>
      </c>
      <c r="M6" s="44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3">
        <f>SUM(G6+J6+M6)</f>
        <v>3</v>
      </c>
      <c r="O6" s="43">
        <f>'เม.ย.66'!N6</f>
        <v>3</v>
      </c>
      <c r="P6" s="57"/>
      <c r="Q6" s="75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74"/>
      <c r="E7" s="74"/>
      <c r="F7" s="74"/>
      <c r="G7" s="44">
        <f t="shared" si="0"/>
        <v>3</v>
      </c>
      <c r="H7" s="75"/>
      <c r="I7" s="75"/>
      <c r="J7" s="44">
        <f t="shared" si="1"/>
        <v>0</v>
      </c>
      <c r="K7" s="46">
        <f t="shared" si="3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2"/>
        <v>3</v>
      </c>
      <c r="O7" s="43">
        <f>'เม.ย.66'!N7</f>
        <v>3</v>
      </c>
      <c r="P7" s="57"/>
      <c r="Q7" s="75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74"/>
      <c r="E8" s="74"/>
      <c r="F8" s="74"/>
      <c r="G8" s="44">
        <f t="shared" si="0"/>
        <v>3</v>
      </c>
      <c r="H8" s="75"/>
      <c r="I8" s="75"/>
      <c r="J8" s="44">
        <f t="shared" si="1"/>
        <v>0</v>
      </c>
      <c r="K8" s="46">
        <f t="shared" si="3"/>
        <v>0</v>
      </c>
      <c r="L8" s="42" t="e">
        <f t="shared" si="5"/>
        <v>#DIV/0!</v>
      </c>
      <c r="M8" s="40" t="b">
        <f t="shared" si="4"/>
        <v>0</v>
      </c>
      <c r="N8" s="43">
        <f t="shared" si="2"/>
        <v>3</v>
      </c>
      <c r="O8" s="43">
        <f>'เม.ย.66'!N8</f>
        <v>3</v>
      </c>
      <c r="P8" s="57"/>
      <c r="Q8" s="75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74"/>
      <c r="E9" s="74"/>
      <c r="F9" s="74"/>
      <c r="G9" s="44">
        <f t="shared" si="0"/>
        <v>3</v>
      </c>
      <c r="H9" s="75"/>
      <c r="I9" s="75"/>
      <c r="J9" s="44">
        <f t="shared" si="1"/>
        <v>0</v>
      </c>
      <c r="K9" s="46">
        <f t="shared" si="3"/>
        <v>0</v>
      </c>
      <c r="L9" s="42" t="e">
        <f t="shared" si="5"/>
        <v>#DIV/0!</v>
      </c>
      <c r="M9" s="40" t="b">
        <f t="shared" si="4"/>
        <v>0</v>
      </c>
      <c r="N9" s="43">
        <f t="shared" si="2"/>
        <v>3</v>
      </c>
      <c r="O9" s="43">
        <f>'เม.ย.66'!N9</f>
        <v>3</v>
      </c>
      <c r="P9" s="57"/>
      <c r="Q9" s="75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74"/>
      <c r="E10" s="74"/>
      <c r="F10" s="74"/>
      <c r="G10" s="44">
        <f t="shared" si="0"/>
        <v>3</v>
      </c>
      <c r="H10" s="75"/>
      <c r="I10" s="75"/>
      <c r="J10" s="44">
        <f t="shared" si="1"/>
        <v>0</v>
      </c>
      <c r="K10" s="46">
        <f t="shared" si="3"/>
        <v>0</v>
      </c>
      <c r="L10" s="42" t="e">
        <f t="shared" si="5"/>
        <v>#DIV/0!</v>
      </c>
      <c r="M10" s="40" t="b">
        <f t="shared" si="4"/>
        <v>0</v>
      </c>
      <c r="N10" s="43">
        <f t="shared" si="2"/>
        <v>3</v>
      </c>
      <c r="O10" s="43">
        <f>'เม.ย.66'!N10</f>
        <v>3</v>
      </c>
      <c r="P10" s="57"/>
      <c r="Q10" s="75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74"/>
      <c r="E11" s="74"/>
      <c r="F11" s="74"/>
      <c r="G11" s="44">
        <f t="shared" si="0"/>
        <v>3</v>
      </c>
      <c r="H11" s="75"/>
      <c r="I11" s="75"/>
      <c r="J11" s="44">
        <f t="shared" si="1"/>
        <v>0</v>
      </c>
      <c r="K11" s="46">
        <f t="shared" si="3"/>
        <v>0</v>
      </c>
      <c r="L11" s="42" t="e">
        <f t="shared" si="5"/>
        <v>#DIV/0!</v>
      </c>
      <c r="M11" s="40" t="b">
        <f t="shared" si="4"/>
        <v>0</v>
      </c>
      <c r="N11" s="43">
        <f t="shared" si="2"/>
        <v>3</v>
      </c>
      <c r="O11" s="43">
        <f>'เม.ย.66'!N11</f>
        <v>3</v>
      </c>
      <c r="P11" s="57"/>
      <c r="Q11" s="75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74"/>
      <c r="E12" s="74"/>
      <c r="F12" s="74"/>
      <c r="G12" s="44">
        <f t="shared" si="0"/>
        <v>3</v>
      </c>
      <c r="H12" s="75"/>
      <c r="I12" s="75"/>
      <c r="J12" s="44">
        <f t="shared" si="1"/>
        <v>0</v>
      </c>
      <c r="K12" s="46">
        <f t="shared" si="3"/>
        <v>0</v>
      </c>
      <c r="L12" s="42" t="e">
        <f t="shared" si="5"/>
        <v>#DIV/0!</v>
      </c>
      <c r="M12" s="40" t="b">
        <f t="shared" si="4"/>
        <v>0</v>
      </c>
      <c r="N12" s="43">
        <f t="shared" si="2"/>
        <v>3</v>
      </c>
      <c r="O12" s="43">
        <f>'เม.ย.66'!N12</f>
        <v>3</v>
      </c>
      <c r="P12" s="57"/>
      <c r="Q12" s="75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76"/>
      <c r="E13" s="74"/>
      <c r="F13" s="74"/>
      <c r="G13" s="44">
        <f t="shared" si="0"/>
        <v>3</v>
      </c>
      <c r="H13" s="75"/>
      <c r="I13" s="75"/>
      <c r="J13" s="44">
        <f t="shared" si="1"/>
        <v>0</v>
      </c>
      <c r="K13" s="46">
        <f t="shared" si="3"/>
        <v>0</v>
      </c>
      <c r="L13" s="42" t="e">
        <f t="shared" si="5"/>
        <v>#DIV/0!</v>
      </c>
      <c r="M13" s="40" t="b">
        <f t="shared" si="4"/>
        <v>0</v>
      </c>
      <c r="N13" s="43">
        <f t="shared" si="2"/>
        <v>3</v>
      </c>
      <c r="O13" s="43">
        <f>'เม.ย.66'!N13</f>
        <v>3</v>
      </c>
      <c r="P13" s="57"/>
      <c r="Q13" s="75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74"/>
      <c r="E14" s="74"/>
      <c r="F14" s="74"/>
      <c r="G14" s="44">
        <f t="shared" si="0"/>
        <v>3</v>
      </c>
      <c r="H14" s="75"/>
      <c r="I14" s="75"/>
      <c r="J14" s="44">
        <f t="shared" si="1"/>
        <v>0</v>
      </c>
      <c r="K14" s="46">
        <f t="shared" si="3"/>
        <v>0</v>
      </c>
      <c r="L14" s="42" t="e">
        <f t="shared" si="5"/>
        <v>#DIV/0!</v>
      </c>
      <c r="M14" s="40" t="b">
        <f t="shared" si="4"/>
        <v>0</v>
      </c>
      <c r="N14" s="43">
        <f t="shared" si="2"/>
        <v>3</v>
      </c>
      <c r="O14" s="43">
        <f>'เม.ย.66'!N14</f>
        <v>3</v>
      </c>
      <c r="P14" s="57"/>
      <c r="Q14" s="75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74"/>
      <c r="E15" s="74"/>
      <c r="F15" s="74"/>
      <c r="G15" s="44">
        <f t="shared" si="0"/>
        <v>3</v>
      </c>
      <c r="H15" s="75"/>
      <c r="I15" s="75"/>
      <c r="J15" s="44">
        <f t="shared" si="1"/>
        <v>0</v>
      </c>
      <c r="K15" s="46">
        <f t="shared" si="3"/>
        <v>0</v>
      </c>
      <c r="L15" s="42" t="e">
        <f t="shared" si="5"/>
        <v>#DIV/0!</v>
      </c>
      <c r="M15" s="40" t="b">
        <f t="shared" si="4"/>
        <v>0</v>
      </c>
      <c r="N15" s="43">
        <f t="shared" si="2"/>
        <v>3</v>
      </c>
      <c r="O15" s="43">
        <f>'เม.ย.66'!N15</f>
        <v>3</v>
      </c>
      <c r="P15" s="57"/>
      <c r="Q15" s="75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74"/>
      <c r="E16" s="74"/>
      <c r="F16" s="74"/>
      <c r="G16" s="44">
        <f t="shared" si="0"/>
        <v>3</v>
      </c>
      <c r="H16" s="75"/>
      <c r="I16" s="75"/>
      <c r="J16" s="44">
        <f t="shared" si="1"/>
        <v>0</v>
      </c>
      <c r="K16" s="46">
        <f t="shared" si="3"/>
        <v>0</v>
      </c>
      <c r="L16" s="42" t="e">
        <f t="shared" si="5"/>
        <v>#DIV/0!</v>
      </c>
      <c r="M16" s="40" t="b">
        <f t="shared" si="4"/>
        <v>0</v>
      </c>
      <c r="N16" s="43">
        <f t="shared" si="2"/>
        <v>3</v>
      </c>
      <c r="O16" s="43">
        <f>'เม.ย.66'!N16</f>
        <v>3</v>
      </c>
      <c r="P16" s="57"/>
      <c r="Q16" s="75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74"/>
      <c r="E17" s="74"/>
      <c r="F17" s="74"/>
      <c r="G17" s="44">
        <f t="shared" si="0"/>
        <v>3</v>
      </c>
      <c r="H17" s="75"/>
      <c r="I17" s="75"/>
      <c r="J17" s="44">
        <f t="shared" si="1"/>
        <v>0</v>
      </c>
      <c r="K17" s="46">
        <f t="shared" si="3"/>
        <v>0</v>
      </c>
      <c r="L17" s="42" t="e">
        <f t="shared" si="5"/>
        <v>#DIV/0!</v>
      </c>
      <c r="M17" s="40" t="b">
        <f t="shared" si="4"/>
        <v>0</v>
      </c>
      <c r="N17" s="43">
        <f t="shared" si="2"/>
        <v>3</v>
      </c>
      <c r="O17" s="43">
        <f>'เม.ย.66'!N17</f>
        <v>3</v>
      </c>
      <c r="P17" s="57"/>
      <c r="Q17" s="75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74"/>
      <c r="E18" s="74"/>
      <c r="F18" s="74"/>
      <c r="G18" s="44">
        <f t="shared" si="0"/>
        <v>3</v>
      </c>
      <c r="H18" s="75"/>
      <c r="I18" s="75"/>
      <c r="J18" s="44">
        <f t="shared" si="1"/>
        <v>0</v>
      </c>
      <c r="K18" s="46">
        <f t="shared" si="3"/>
        <v>0</v>
      </c>
      <c r="L18" s="42" t="e">
        <f t="shared" si="5"/>
        <v>#DIV/0!</v>
      </c>
      <c r="M18" s="40" t="b">
        <f t="shared" si="4"/>
        <v>0</v>
      </c>
      <c r="N18" s="43">
        <f t="shared" si="2"/>
        <v>3</v>
      </c>
      <c r="O18" s="43">
        <f>'เม.ย.66'!N18</f>
        <v>3</v>
      </c>
      <c r="P18" s="57"/>
      <c r="Q18" s="75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74"/>
      <c r="E19" s="74"/>
      <c r="F19" s="74"/>
      <c r="G19" s="44">
        <f t="shared" si="0"/>
        <v>3</v>
      </c>
      <c r="H19" s="75"/>
      <c r="I19" s="75"/>
      <c r="J19" s="44">
        <f t="shared" si="1"/>
        <v>0</v>
      </c>
      <c r="K19" s="46">
        <f t="shared" si="3"/>
        <v>0</v>
      </c>
      <c r="L19" s="42" t="e">
        <f t="shared" si="5"/>
        <v>#DIV/0!</v>
      </c>
      <c r="M19" s="40" t="b">
        <f t="shared" si="4"/>
        <v>0</v>
      </c>
      <c r="N19" s="43">
        <f t="shared" si="2"/>
        <v>3</v>
      </c>
      <c r="O19" s="43">
        <f>'เม.ย.66'!N19</f>
        <v>3</v>
      </c>
      <c r="P19" s="57"/>
      <c r="Q19" s="75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74"/>
      <c r="E20" s="74"/>
      <c r="F20" s="74"/>
      <c r="G20" s="44">
        <f t="shared" si="0"/>
        <v>3</v>
      </c>
      <c r="H20" s="75"/>
      <c r="I20" s="75"/>
      <c r="J20" s="44">
        <f t="shared" si="1"/>
        <v>0</v>
      </c>
      <c r="K20" s="46">
        <f t="shared" si="3"/>
        <v>0</v>
      </c>
      <c r="L20" s="42" t="e">
        <f t="shared" si="5"/>
        <v>#DIV/0!</v>
      </c>
      <c r="M20" s="40" t="b">
        <f t="shared" si="4"/>
        <v>0</v>
      </c>
      <c r="N20" s="43">
        <f t="shared" si="2"/>
        <v>3</v>
      </c>
      <c r="O20" s="43">
        <f>'เม.ย.66'!N20</f>
        <v>3</v>
      </c>
      <c r="P20" s="57"/>
      <c r="Q20" s="75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4" t="s">
        <v>83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6" t="s">
        <v>53</v>
      </c>
      <c r="P1" s="53"/>
      <c r="Q1" s="38"/>
    </row>
    <row r="2" spans="1:25" ht="54.75" customHeight="1" thickBot="1" x14ac:dyDescent="0.3">
      <c r="C2" s="95" t="s">
        <v>41</v>
      </c>
      <c r="D2" s="96" t="s">
        <v>40</v>
      </c>
      <c r="E2" s="96"/>
      <c r="F2" s="96"/>
      <c r="G2" s="96"/>
      <c r="H2" s="97" t="s">
        <v>39</v>
      </c>
      <c r="I2" s="97"/>
      <c r="J2" s="97"/>
      <c r="K2" s="98" t="s">
        <v>38</v>
      </c>
      <c r="L2" s="98"/>
      <c r="M2" s="98"/>
      <c r="N2" s="99" t="s">
        <v>84</v>
      </c>
      <c r="O2" s="114" t="s">
        <v>85</v>
      </c>
      <c r="P2" s="114" t="s">
        <v>56</v>
      </c>
      <c r="Q2" s="110" t="s">
        <v>37</v>
      </c>
    </row>
    <row r="3" spans="1:25" ht="38.25" customHeight="1" thickBot="1" x14ac:dyDescent="0.3">
      <c r="C3" s="95"/>
      <c r="D3" s="102" t="s">
        <v>36</v>
      </c>
      <c r="E3" s="102" t="s">
        <v>35</v>
      </c>
      <c r="F3" s="102" t="s">
        <v>34</v>
      </c>
      <c r="G3" s="103" t="s">
        <v>29</v>
      </c>
      <c r="H3" s="104" t="s">
        <v>33</v>
      </c>
      <c r="I3" s="95" t="s">
        <v>32</v>
      </c>
      <c r="J3" s="105" t="s">
        <v>29</v>
      </c>
      <c r="K3" s="106" t="s">
        <v>31</v>
      </c>
      <c r="L3" s="95" t="s">
        <v>30</v>
      </c>
      <c r="M3" s="100" t="s">
        <v>29</v>
      </c>
      <c r="N3" s="99"/>
      <c r="O3" s="114"/>
      <c r="P3" s="114"/>
      <c r="Q3" s="110"/>
    </row>
    <row r="4" spans="1:25" ht="36.75" customHeight="1" thickBot="1" x14ac:dyDescent="0.3">
      <c r="C4" s="95"/>
      <c r="D4" s="102"/>
      <c r="E4" s="102"/>
      <c r="F4" s="102"/>
      <c r="G4" s="103"/>
      <c r="H4" s="104"/>
      <c r="I4" s="95"/>
      <c r="J4" s="105"/>
      <c r="K4" s="106"/>
      <c r="L4" s="95"/>
      <c r="M4" s="100"/>
      <c r="N4" s="99"/>
      <c r="O4" s="114"/>
      <c r="P4" s="114"/>
      <c r="Q4" s="11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60" t="s">
        <v>28</v>
      </c>
      <c r="D5" s="78"/>
      <c r="E5" s="78"/>
      <c r="F5" s="78"/>
      <c r="G5" s="61">
        <f t="shared" ref="G5:G20" si="0">(IF(D5&lt;1.5,1,0))+(IF(E5&lt;1,1,0))+(IF(F5&lt;0.8,1,0))</f>
        <v>3</v>
      </c>
      <c r="H5" s="79"/>
      <c r="I5" s="79"/>
      <c r="J5" s="61">
        <f t="shared" ref="J5:J20" si="1">IF(I5&lt;0,1,0)+IF(H5&lt;0,1,0)</f>
        <v>0</v>
      </c>
      <c r="K5" s="62">
        <f>SUM(I5/9)</f>
        <v>0</v>
      </c>
      <c r="L5" s="63" t="e">
        <f>+H5/K5</f>
        <v>#DIV/0!</v>
      </c>
      <c r="M5" s="61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7">
        <f t="shared" ref="N5:N20" si="2">SUM(G5+J5+M5)</f>
        <v>3</v>
      </c>
      <c r="O5" s="64">
        <f>'พ.ค.66'!N5</f>
        <v>3</v>
      </c>
      <c r="P5" s="79"/>
      <c r="Q5" s="65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60" t="s">
        <v>27</v>
      </c>
      <c r="D6" s="78"/>
      <c r="E6" s="78"/>
      <c r="F6" s="78"/>
      <c r="G6" s="61">
        <f t="shared" si="0"/>
        <v>3</v>
      </c>
      <c r="H6" s="79"/>
      <c r="I6" s="79"/>
      <c r="J6" s="61">
        <f>IF(I6&lt;0,1,0)+IF(H6&lt;0,1,0)</f>
        <v>0</v>
      </c>
      <c r="K6" s="62">
        <f t="shared" ref="K6:K20" si="3">SUM(I6/9)</f>
        <v>0</v>
      </c>
      <c r="L6" s="63" t="e">
        <f>+H6/K6</f>
        <v>#DIV/0!</v>
      </c>
      <c r="M6" s="61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7">
        <f>SUM(G6+J6+M6)</f>
        <v>3</v>
      </c>
      <c r="O6" s="64">
        <f>'พ.ค.66'!N6</f>
        <v>3</v>
      </c>
      <c r="P6" s="79"/>
      <c r="Q6" s="79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60" t="s">
        <v>26</v>
      </c>
      <c r="D7" s="78"/>
      <c r="E7" s="78"/>
      <c r="F7" s="78"/>
      <c r="G7" s="61">
        <f t="shared" si="0"/>
        <v>3</v>
      </c>
      <c r="H7" s="79"/>
      <c r="I7" s="79"/>
      <c r="J7" s="61">
        <f t="shared" si="1"/>
        <v>0</v>
      </c>
      <c r="K7" s="62">
        <f t="shared" si="3"/>
        <v>0</v>
      </c>
      <c r="L7" s="63" t="e">
        <f t="shared" ref="L7:L20" si="5">+H7/K7</f>
        <v>#DIV/0!</v>
      </c>
      <c r="M7" s="61" t="b">
        <f t="shared" si="4"/>
        <v>0</v>
      </c>
      <c r="N7" s="77">
        <f t="shared" si="2"/>
        <v>3</v>
      </c>
      <c r="O7" s="64">
        <f>'พ.ค.66'!N7</f>
        <v>3</v>
      </c>
      <c r="P7" s="79"/>
      <c r="Q7" s="79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60" t="s">
        <v>25</v>
      </c>
      <c r="D8" s="78"/>
      <c r="E8" s="78"/>
      <c r="F8" s="78"/>
      <c r="G8" s="61">
        <f t="shared" si="0"/>
        <v>3</v>
      </c>
      <c r="H8" s="79"/>
      <c r="I8" s="79"/>
      <c r="J8" s="61">
        <f t="shared" si="1"/>
        <v>0</v>
      </c>
      <c r="K8" s="62">
        <f t="shared" si="3"/>
        <v>0</v>
      </c>
      <c r="L8" s="63" t="e">
        <f t="shared" si="5"/>
        <v>#DIV/0!</v>
      </c>
      <c r="M8" s="61" t="b">
        <f t="shared" si="4"/>
        <v>0</v>
      </c>
      <c r="N8" s="77">
        <f t="shared" si="2"/>
        <v>3</v>
      </c>
      <c r="O8" s="64">
        <f>'พ.ค.66'!N8</f>
        <v>3</v>
      </c>
      <c r="P8" s="79"/>
      <c r="Q8" s="79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60" t="s">
        <v>24</v>
      </c>
      <c r="D9" s="78"/>
      <c r="E9" s="78"/>
      <c r="F9" s="78"/>
      <c r="G9" s="61">
        <f t="shared" si="0"/>
        <v>3</v>
      </c>
      <c r="H9" s="79"/>
      <c r="I9" s="79"/>
      <c r="J9" s="61">
        <f t="shared" si="1"/>
        <v>0</v>
      </c>
      <c r="K9" s="62">
        <f t="shared" si="3"/>
        <v>0</v>
      </c>
      <c r="L9" s="63" t="e">
        <f t="shared" si="5"/>
        <v>#DIV/0!</v>
      </c>
      <c r="M9" s="61" t="b">
        <f t="shared" si="4"/>
        <v>0</v>
      </c>
      <c r="N9" s="77">
        <f t="shared" si="2"/>
        <v>3</v>
      </c>
      <c r="O9" s="64">
        <f>'พ.ค.66'!N9</f>
        <v>3</v>
      </c>
      <c r="P9" s="79"/>
      <c r="Q9" s="79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60" t="s">
        <v>23</v>
      </c>
      <c r="D10" s="78"/>
      <c r="E10" s="80"/>
      <c r="F10" s="78"/>
      <c r="G10" s="61">
        <f t="shared" si="0"/>
        <v>3</v>
      </c>
      <c r="H10" s="79"/>
      <c r="I10" s="79"/>
      <c r="J10" s="61">
        <f t="shared" si="1"/>
        <v>0</v>
      </c>
      <c r="K10" s="62">
        <f t="shared" si="3"/>
        <v>0</v>
      </c>
      <c r="L10" s="63" t="e">
        <f t="shared" si="5"/>
        <v>#DIV/0!</v>
      </c>
      <c r="M10" s="61" t="b">
        <f t="shared" si="4"/>
        <v>0</v>
      </c>
      <c r="N10" s="77">
        <f t="shared" si="2"/>
        <v>3</v>
      </c>
      <c r="O10" s="64">
        <f>'พ.ค.66'!N10</f>
        <v>3</v>
      </c>
      <c r="P10" s="79"/>
      <c r="Q10" s="79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60" t="s">
        <v>22</v>
      </c>
      <c r="D11" s="78"/>
      <c r="E11" s="78"/>
      <c r="F11" s="78"/>
      <c r="G11" s="61">
        <f t="shared" si="0"/>
        <v>3</v>
      </c>
      <c r="H11" s="79"/>
      <c r="I11" s="79"/>
      <c r="J11" s="61">
        <f t="shared" si="1"/>
        <v>0</v>
      </c>
      <c r="K11" s="62">
        <f t="shared" si="3"/>
        <v>0</v>
      </c>
      <c r="L11" s="63" t="e">
        <f t="shared" si="5"/>
        <v>#DIV/0!</v>
      </c>
      <c r="M11" s="61" t="b">
        <f t="shared" si="4"/>
        <v>0</v>
      </c>
      <c r="N11" s="77">
        <f t="shared" si="2"/>
        <v>3</v>
      </c>
      <c r="O11" s="64">
        <f>'พ.ค.66'!N11</f>
        <v>3</v>
      </c>
      <c r="P11" s="79"/>
      <c r="Q11" s="79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60" t="s">
        <v>21</v>
      </c>
      <c r="D12" s="78"/>
      <c r="E12" s="78"/>
      <c r="F12" s="78"/>
      <c r="G12" s="61">
        <f t="shared" si="0"/>
        <v>3</v>
      </c>
      <c r="H12" s="79"/>
      <c r="I12" s="79"/>
      <c r="J12" s="61">
        <f t="shared" si="1"/>
        <v>0</v>
      </c>
      <c r="K12" s="62">
        <f t="shared" si="3"/>
        <v>0</v>
      </c>
      <c r="L12" s="63" t="e">
        <f t="shared" si="5"/>
        <v>#DIV/0!</v>
      </c>
      <c r="M12" s="61" t="b">
        <f t="shared" si="4"/>
        <v>0</v>
      </c>
      <c r="N12" s="77">
        <f t="shared" si="2"/>
        <v>3</v>
      </c>
      <c r="O12" s="64">
        <f>'พ.ค.66'!N12</f>
        <v>3</v>
      </c>
      <c r="P12" s="79"/>
      <c r="Q12" s="79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60" t="s">
        <v>20</v>
      </c>
      <c r="D13" s="78"/>
      <c r="E13" s="78"/>
      <c r="F13" s="78"/>
      <c r="G13" s="61">
        <f t="shared" si="0"/>
        <v>3</v>
      </c>
      <c r="H13" s="79"/>
      <c r="I13" s="79"/>
      <c r="J13" s="61">
        <f t="shared" si="1"/>
        <v>0</v>
      </c>
      <c r="K13" s="62">
        <f t="shared" si="3"/>
        <v>0</v>
      </c>
      <c r="L13" s="63" t="e">
        <f t="shared" si="5"/>
        <v>#DIV/0!</v>
      </c>
      <c r="M13" s="61" t="b">
        <f t="shared" si="4"/>
        <v>0</v>
      </c>
      <c r="N13" s="77">
        <f t="shared" si="2"/>
        <v>3</v>
      </c>
      <c r="O13" s="64">
        <f>'พ.ค.66'!N13</f>
        <v>3</v>
      </c>
      <c r="P13" s="79"/>
      <c r="Q13" s="79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60" t="s">
        <v>19</v>
      </c>
      <c r="D14" s="78"/>
      <c r="E14" s="78"/>
      <c r="F14" s="78"/>
      <c r="G14" s="61">
        <f t="shared" si="0"/>
        <v>3</v>
      </c>
      <c r="H14" s="79"/>
      <c r="I14" s="79"/>
      <c r="J14" s="61">
        <f t="shared" si="1"/>
        <v>0</v>
      </c>
      <c r="K14" s="62">
        <f t="shared" si="3"/>
        <v>0</v>
      </c>
      <c r="L14" s="63" t="e">
        <f t="shared" si="5"/>
        <v>#DIV/0!</v>
      </c>
      <c r="M14" s="61" t="b">
        <f t="shared" si="4"/>
        <v>0</v>
      </c>
      <c r="N14" s="77">
        <f t="shared" si="2"/>
        <v>3</v>
      </c>
      <c r="O14" s="64">
        <f>'พ.ค.66'!N14</f>
        <v>3</v>
      </c>
      <c r="P14" s="79"/>
      <c r="Q14" s="79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60" t="s">
        <v>18</v>
      </c>
      <c r="D15" s="78"/>
      <c r="E15" s="78"/>
      <c r="F15" s="78"/>
      <c r="G15" s="61">
        <f t="shared" si="0"/>
        <v>3</v>
      </c>
      <c r="H15" s="79"/>
      <c r="I15" s="79"/>
      <c r="J15" s="61">
        <f t="shared" si="1"/>
        <v>0</v>
      </c>
      <c r="K15" s="62">
        <f t="shared" si="3"/>
        <v>0</v>
      </c>
      <c r="L15" s="63" t="e">
        <f t="shared" si="5"/>
        <v>#DIV/0!</v>
      </c>
      <c r="M15" s="61" t="b">
        <f t="shared" si="4"/>
        <v>0</v>
      </c>
      <c r="N15" s="77">
        <f t="shared" si="2"/>
        <v>3</v>
      </c>
      <c r="O15" s="64">
        <f>'พ.ค.66'!N15</f>
        <v>3</v>
      </c>
      <c r="P15" s="79"/>
      <c r="Q15" s="79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60" t="s">
        <v>17</v>
      </c>
      <c r="D16" s="80"/>
      <c r="E16" s="78"/>
      <c r="F16" s="78"/>
      <c r="G16" s="61">
        <f t="shared" si="0"/>
        <v>3</v>
      </c>
      <c r="H16" s="79"/>
      <c r="I16" s="79"/>
      <c r="J16" s="61">
        <f t="shared" si="1"/>
        <v>0</v>
      </c>
      <c r="K16" s="62">
        <f t="shared" si="3"/>
        <v>0</v>
      </c>
      <c r="L16" s="63" t="e">
        <f t="shared" si="5"/>
        <v>#DIV/0!</v>
      </c>
      <c r="M16" s="61" t="b">
        <f t="shared" si="4"/>
        <v>0</v>
      </c>
      <c r="N16" s="77">
        <f t="shared" si="2"/>
        <v>3</v>
      </c>
      <c r="O16" s="64">
        <f>'พ.ค.66'!N16</f>
        <v>3</v>
      </c>
      <c r="P16" s="79"/>
      <c r="Q16" s="79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60" t="s">
        <v>16</v>
      </c>
      <c r="D17" s="80"/>
      <c r="E17" s="78"/>
      <c r="F17" s="78"/>
      <c r="G17" s="61">
        <f t="shared" si="0"/>
        <v>3</v>
      </c>
      <c r="H17" s="79"/>
      <c r="I17" s="79"/>
      <c r="J17" s="61">
        <f t="shared" si="1"/>
        <v>0</v>
      </c>
      <c r="K17" s="62">
        <f t="shared" si="3"/>
        <v>0</v>
      </c>
      <c r="L17" s="63" t="e">
        <f t="shared" si="5"/>
        <v>#DIV/0!</v>
      </c>
      <c r="M17" s="61" t="b">
        <f t="shared" si="4"/>
        <v>0</v>
      </c>
      <c r="N17" s="77">
        <f t="shared" si="2"/>
        <v>3</v>
      </c>
      <c r="O17" s="64">
        <f>'พ.ค.66'!N17</f>
        <v>3</v>
      </c>
      <c r="P17" s="79"/>
      <c r="Q17" s="79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60" t="s">
        <v>15</v>
      </c>
      <c r="D18" s="78"/>
      <c r="E18" s="78"/>
      <c r="F18" s="80"/>
      <c r="G18" s="61">
        <f t="shared" si="0"/>
        <v>3</v>
      </c>
      <c r="H18" s="79"/>
      <c r="I18" s="79"/>
      <c r="J18" s="61">
        <f t="shared" si="1"/>
        <v>0</v>
      </c>
      <c r="K18" s="62">
        <f t="shared" si="3"/>
        <v>0</v>
      </c>
      <c r="L18" s="63" t="e">
        <f t="shared" si="5"/>
        <v>#DIV/0!</v>
      </c>
      <c r="M18" s="61" t="b">
        <f t="shared" si="4"/>
        <v>0</v>
      </c>
      <c r="N18" s="77">
        <f t="shared" si="2"/>
        <v>3</v>
      </c>
      <c r="O18" s="64">
        <f>'พ.ค.66'!N18</f>
        <v>3</v>
      </c>
      <c r="P18" s="79"/>
      <c r="Q18" s="79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60" t="s">
        <v>14</v>
      </c>
      <c r="D19" s="78"/>
      <c r="E19" s="78"/>
      <c r="F19" s="61"/>
      <c r="G19" s="61">
        <f t="shared" si="0"/>
        <v>3</v>
      </c>
      <c r="H19" s="79"/>
      <c r="I19" s="79"/>
      <c r="J19" s="61">
        <f t="shared" si="1"/>
        <v>0</v>
      </c>
      <c r="K19" s="62">
        <f t="shared" si="3"/>
        <v>0</v>
      </c>
      <c r="L19" s="63" t="e">
        <f t="shared" si="5"/>
        <v>#DIV/0!</v>
      </c>
      <c r="M19" s="61" t="b">
        <f t="shared" si="4"/>
        <v>0</v>
      </c>
      <c r="N19" s="77">
        <f t="shared" si="2"/>
        <v>3</v>
      </c>
      <c r="O19" s="64">
        <f>'พ.ค.66'!N19</f>
        <v>3</v>
      </c>
      <c r="P19" s="79"/>
      <c r="Q19" s="79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60" t="s">
        <v>13</v>
      </c>
      <c r="D20" s="78"/>
      <c r="E20" s="78"/>
      <c r="F20" s="78"/>
      <c r="G20" s="61">
        <f t="shared" si="0"/>
        <v>3</v>
      </c>
      <c r="H20" s="79"/>
      <c r="I20" s="79"/>
      <c r="J20" s="61">
        <f t="shared" si="1"/>
        <v>0</v>
      </c>
      <c r="K20" s="62">
        <f t="shared" si="3"/>
        <v>0</v>
      </c>
      <c r="L20" s="63" t="e">
        <f t="shared" si="5"/>
        <v>#DIV/0!</v>
      </c>
      <c r="M20" s="61" t="b">
        <f t="shared" si="4"/>
        <v>0</v>
      </c>
      <c r="N20" s="77">
        <f t="shared" si="2"/>
        <v>3</v>
      </c>
      <c r="O20" s="64">
        <f>'พ.ค.66'!N20</f>
        <v>3</v>
      </c>
      <c r="P20" s="79"/>
      <c r="Q20" s="79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08" t="s">
        <v>5</v>
      </c>
      <c r="M23" s="108"/>
      <c r="N23" s="10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08"/>
      <c r="M24" s="108"/>
      <c r="N24" s="10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08" t="s">
        <v>5</v>
      </c>
      <c r="M25" s="108"/>
      <c r="N25" s="10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08"/>
      <c r="M26" s="108"/>
      <c r="N26" s="10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09" t="s">
        <v>5</v>
      </c>
      <c r="L27" s="10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08" t="s">
        <v>5</v>
      </c>
      <c r="M30" s="108"/>
      <c r="N30" s="10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08"/>
      <c r="M31" s="108"/>
      <c r="N31" s="10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 </vt:lpstr>
      <vt:lpstr>Sheet2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2023-02-17T07:31:07Z</dcterms:modified>
</cp:coreProperties>
</file>